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 - VEDLEJŠÍ A OSTATNÍ N..." sheetId="2" r:id="rId2"/>
    <sheet name="01 - Stavební řeše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'00 - VEDLEJŠÍ A OSTATNÍ N...'!$C$80:$K$89</definedName>
    <definedName name="_xlnm.Print_Area" localSheetId="1">'00 - VEDLEJŠÍ A OSTATNÍ N...'!$C$4:$J$39,'00 - VEDLEJŠÍ A OSTATNÍ N...'!$C$68:$K$89</definedName>
    <definedName name="_xlnm.Print_Titles" localSheetId="1">'00 - VEDLEJŠÍ A OSTATNÍ N...'!$80:$80</definedName>
    <definedName name="_xlnm._FilterDatabase" localSheetId="2" hidden="1">'01 - Stavební řešení'!$C$84:$K$150</definedName>
    <definedName name="_xlnm.Print_Area" localSheetId="2">'01 - Stavební řešení'!$C$4:$J$39,'01 - Stavební řešení'!$C$72:$K$150</definedName>
    <definedName name="_xlnm.Print_Titles" localSheetId="2">'01 - Stavební řešení'!$84:$84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47"/>
  <c r="BH147"/>
  <c r="BG147"/>
  <c r="BF147"/>
  <c r="T147"/>
  <c r="R147"/>
  <c r="P147"/>
  <c r="BK147"/>
  <c r="J147"/>
  <c r="BE147"/>
  <c r="BI145"/>
  <c r="BH145"/>
  <c r="BG145"/>
  <c r="BF145"/>
  <c r="T145"/>
  <c r="T144"/>
  <c r="R145"/>
  <c r="R144"/>
  <c r="P145"/>
  <c r="P144"/>
  <c r="BK145"/>
  <c r="BK144"/>
  <c r="J144"/>
  <c r="J145"/>
  <c r="BE145"/>
  <c r="J65"/>
  <c r="BI142"/>
  <c r="BH142"/>
  <c r="BG142"/>
  <c r="BF142"/>
  <c r="T142"/>
  <c r="T141"/>
  <c r="R142"/>
  <c r="R141"/>
  <c r="P142"/>
  <c r="P141"/>
  <c r="BK142"/>
  <c r="BK141"/>
  <c r="J141"/>
  <c r="J142"/>
  <c r="BE142"/>
  <c r="J64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9"/>
  <c r="BH109"/>
  <c r="BG109"/>
  <c r="BF109"/>
  <c r="T109"/>
  <c r="T108"/>
  <c r="R109"/>
  <c r="R108"/>
  <c r="P109"/>
  <c r="P108"/>
  <c r="BK109"/>
  <c r="BK108"/>
  <c r="J108"/>
  <c r="J109"/>
  <c r="BE109"/>
  <c r="J63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6"/>
  <c r="BH96"/>
  <c r="BG96"/>
  <c r="BF96"/>
  <c r="T96"/>
  <c r="T95"/>
  <c r="R96"/>
  <c r="R95"/>
  <c r="P96"/>
  <c r="P95"/>
  <c r="BK96"/>
  <c r="BK95"/>
  <c r="J95"/>
  <c r="J96"/>
  <c r="BE96"/>
  <c r="J62"/>
  <c r="BI90"/>
  <c r="BH90"/>
  <c r="BG90"/>
  <c r="BF90"/>
  <c r="T90"/>
  <c r="R90"/>
  <c r="P90"/>
  <c r="BK90"/>
  <c r="J90"/>
  <c r="BE90"/>
  <c r="BI88"/>
  <c r="F37"/>
  <c i="1" r="BD56"/>
  <c i="3" r="BH88"/>
  <c r="F36"/>
  <c i="1" r="BC56"/>
  <c i="3" r="BG88"/>
  <c r="F35"/>
  <c i="1" r="BB56"/>
  <c i="3" r="BF88"/>
  <c r="J34"/>
  <c i="1" r="AW56"/>
  <c i="3" r="F34"/>
  <c i="1" r="BA56"/>
  <c i="3" r="T88"/>
  <c r="T87"/>
  <c r="T86"/>
  <c r="T85"/>
  <c r="R88"/>
  <c r="R87"/>
  <c r="R86"/>
  <c r="R85"/>
  <c r="P88"/>
  <c r="P87"/>
  <c r="P86"/>
  <c r="P85"/>
  <c i="1" r="AU56"/>
  <c i="3" r="BK88"/>
  <c r="BK87"/>
  <c r="J87"/>
  <c r="BK86"/>
  <c r="J86"/>
  <c r="BK85"/>
  <c r="J85"/>
  <c r="J59"/>
  <c r="J30"/>
  <c i="1" r="AG56"/>
  <c i="3" r="J88"/>
  <c r="BE88"/>
  <c r="J33"/>
  <c i="1" r="AV56"/>
  <c i="3" r="F33"/>
  <c i="1" r="AZ56"/>
  <c i="3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2" r="J37"/>
  <c r="J36"/>
  <c i="1" r="AY55"/>
  <c i="2" r="J35"/>
  <c i="1" r="AX55"/>
  <c i="2" r="BI89"/>
  <c r="BH89"/>
  <c r="BG89"/>
  <c r="BF89"/>
  <c r="T89"/>
  <c r="R89"/>
  <c r="P89"/>
  <c r="BK89"/>
  <c r="J89"/>
  <c r="BE89"/>
  <c r="BI87"/>
  <c r="BH87"/>
  <c r="BG87"/>
  <c r="BF87"/>
  <c r="T87"/>
  <c r="T86"/>
  <c r="R87"/>
  <c r="R86"/>
  <c r="P87"/>
  <c r="P86"/>
  <c r="BK87"/>
  <c r="BK86"/>
  <c r="J86"/>
  <c r="J87"/>
  <c r="BE87"/>
  <c r="J61"/>
  <c r="BI85"/>
  <c r="BH85"/>
  <c r="BG85"/>
  <c r="BF85"/>
  <c r="T85"/>
  <c r="R85"/>
  <c r="P85"/>
  <c r="BK85"/>
  <c r="J85"/>
  <c r="BE85"/>
  <c r="BI83"/>
  <c r="F37"/>
  <c i="1" r="BD55"/>
  <c i="2" r="BH83"/>
  <c r="F36"/>
  <c i="1" r="BC55"/>
  <c i="2" r="BG83"/>
  <c r="F35"/>
  <c i="1" r="BB55"/>
  <c i="2" r="BF83"/>
  <c r="J34"/>
  <c i="1" r="AW55"/>
  <c i="2" r="F34"/>
  <c i="1" r="BA55"/>
  <c i="2" r="T83"/>
  <c r="T82"/>
  <c r="T81"/>
  <c r="R83"/>
  <c r="R82"/>
  <c r="R81"/>
  <c r="P83"/>
  <c r="P82"/>
  <c r="P81"/>
  <c i="1" r="AU55"/>
  <c i="2" r="BK83"/>
  <c r="BK82"/>
  <c r="J82"/>
  <c r="BK81"/>
  <c r="J81"/>
  <c r="J59"/>
  <c r="J30"/>
  <c i="1" r="AG55"/>
  <c i="2" r="J83"/>
  <c r="BE83"/>
  <c r="J33"/>
  <c i="1" r="AV55"/>
  <c i="2" r="F33"/>
  <c i="1" r="AZ55"/>
  <c i="2"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<sst xmlns="http://schemas.openxmlformats.org/spreadsheetml/2006/main">
  <si>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</si>
  <si>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</si>
  <si>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</si>
  <si>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</si>
  <si>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</si>
  <si>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{639cfbaa-c5fa-476a-84ed-90063964eb5e}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</si>
  <si>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</si>
  <si>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</si>
  <si>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</si>
  <si>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</si>
  <si>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</si>
  <si>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</si>
  <si>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</si>
  <si>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</si>
  <si>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</si>
  <si>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</si>
  <si>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</si>
  <si>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 230 Ostrov u Stříbra průtah - oprava</t>
  </si>
  <si>
    <t>KSO:</t>
  </si>
  <si>
    <t/>
  </si>
  <si>
    <t>CC-CZ:</t>
  </si>
  <si>
    <t>Místo:</t>
  </si>
  <si>
    <t xml:space="preserve"> </t>
  </si>
  <si>
    <t>Datum:</t>
  </si>
  <si>
    <t>18.5.2020</t>
  </si>
  <si>
    <t>Zadavatel:</t>
  </si>
  <si>
    <t>IČ:</t>
  </si>
  <si>
    <t>Správa a údržba silnic Plzeňského kraje, p.o.</t>
  </si>
  <si>
    <t>DIČ:</t>
  </si>
  <si>
    <t>Uchazeč:</t>
  </si>
  <si>
    <t>Vyplň údaj</t>
  </si>
  <si>
    <t>Projektant:</t>
  </si>
  <si>
    <t>SG Geotechnika a.s.</t>
  </si>
  <si>
    <t>True</t>
  </si>
  <si>
    <t>Zpracovatel:</t>
  </si>
  <si>
    <t>ROMAN MITAS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</si>
  <si>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</si>
  <si>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</si>
  <si>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</si>
  <si>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</si>
  <si>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</si>
  <si>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</si>
  <si>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</si>
  <si>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</si>
  <si>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</si>
  <si>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</si>
  <si>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</si>
  <si>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</si>
  <si>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</si>
  <si>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</si>
  <si>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</si>
  <si>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</si>
  <si>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</si>
  <si>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</si>
  <si>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</si>
  <si>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</si>
  <si>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</si>
  <si>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</si>
  <si>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</si>
  <si>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</si>
  <si>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</si>
  <si>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</si>
  <si>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</si>
  <si>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</si>
  <si>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</si>
  <si>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</si>
  <si>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</si>
  <si>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</si>
  <si>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</si>
  <si>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</si>
  <si>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</si>
  <si>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</si>
  <si>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</si>
  <si>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</si>
  <si>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</si>
  <si>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</si>
  <si>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</si>
  <si>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</si>
  <si>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</si>
  <si>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STA</t>
  </si>
  <si>
    <t>1</t>
  </si>
  <si>
    <t>{527b44ae-72ff-4cc9-aeb3-9b95088b0ff9}</t>
  </si>
  <si>
    <t>2</t>
  </si>
  <si>
    <t>01</t>
  </si>
  <si>
    <t>Stavební řešení</t>
  </si>
  <si>
    <t>{09948bcd-c5d6-4e46-a734-a1b0e79e159f}</t>
  </si>
  <si>
    <t>KRYCÍ LIST SOUPISU PRACÍ</t>
  </si>
  <si>
    <t>Objekt:</t>
  </si>
  <si>
    <t>00 - VEDLEJŠÍ A OSTATNÍ NÁKLADY</t>
  </si>
  <si>
    <t>Správa a údržba silnic Plzeňské kraje, p.o.</t>
  </si>
  <si>
    <t>REKAPITULACE ČLENĚNÍ SOUPISU PRACÍ</t>
  </si>
  <si>
    <t>Kód dílu - Popis</t>
  </si>
  <si>
    <t>Cena celkem [CZK]</t>
  </si>
  <si>
    <t>-1</t>
  </si>
  <si>
    <t>VN - VEDLEJŠÍ NÁKLADY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</si>
  <si>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</si>
  <si>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</si>
  <si>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</si>
  <si>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</si>
  <si>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</si>
  <si>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</si>
  <si>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</si>
  <si>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</si>
  <si>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</si>
  <si>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</si>
  <si>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</si>
  <si>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</si>
  <si>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</si>
  <si>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</si>
  <si>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</si>
  <si>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</si>
  <si>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ROZPOCET</t>
  </si>
  <si>
    <t>K</t>
  </si>
  <si>
    <t>030001000</t>
  </si>
  <si>
    <t>Zařízení staveniště</t>
  </si>
  <si>
    <t>Kč</t>
  </si>
  <si>
    <t>CS ÚRS 2020 01</t>
  </si>
  <si>
    <t>1024</t>
  </si>
  <si>
    <t>-1322684502</t>
  </si>
  <si>
    <t>P</t>
  </si>
  <si>
    <t>Poznámka k položce:_x000d_
Do ceny položky zhotovitel zahrne:_x000d_
- náklady na objekty zařízení staveniště nutné k provozování po celou dobu výstavby;_x000d_
- náklady na přípojku elektrické energie potřebné k provozu staveniště a pro vlastní stavbu se staveništním rozvodem (rozvody), kde na tyto rozvody budou napojeny veškeré mechanizmy, stroje, osvětlení staveniště a objektu zařízení staveniště, včetně potřebného příslušenství (například sklad, dílna)._x000d_
_x000d_
Veškerá zeleň (stromy, keře, zatravněné plochy) přímo na staveništi a v okolí stavby, která není v kolizi s novou výstavbou, nesmí být narušena a je nutno ji chránit (např. dřevěným bedněním, sejmutím ornice apod.) v souladu s vyhláškou ČSN/DIN18920 Ochrana stromů, porostů a ploch pro vegetaci při stavebních činnostech. _x000d_
Při dokončení výstavby musí být staveniště a jeho okolí vráceno do stavu stejného nebo lepšího než byl ten, který existoval při předání staveniště zhotoviteli. _x000d_
Položka bude fakturována průběžně na základě dílčích faktur vztahujícím se ke konkrétním dílčím dodávkám zařízení staveniště.</t>
  </si>
  <si>
    <t>034503000</t>
  </si>
  <si>
    <t>Informační tabule na staveništi</t>
  </si>
  <si>
    <t>kus</t>
  </si>
  <si>
    <t>-76158017</t>
  </si>
  <si>
    <t>ON</t>
  </si>
  <si>
    <t>OSTATNÍ NÁKLADY</t>
  </si>
  <si>
    <t>5</t>
  </si>
  <si>
    <t>043002000</t>
  </si>
  <si>
    <t>Zkoušky a ostatní měření</t>
  </si>
  <si>
    <t>1739364144</t>
  </si>
  <si>
    <t>Poznámka k položce:_x000d_
Do ceny položky zhotovitel zahrne:_x000d_
- náklady na vlastní provedení zkoušek;
_x000d_
- náklady na jejich organizaci;_x000d_
- náklady na energie, média a materiály nutné pro provedení zkoušek.
Položka zahrnuje práce nutné k odzkoušení skupin strojů a zařízení ve vzájemných vazbách a k prokázání, že příslušná dodávka je schopna zkušebního provozu. 
Dále položka zahrnuje u částí bez předepsaného zkušebního provozu práce nutné k odzkoušení skupin strojů a zařízení ve vzájemných vazbách a k prokázání, že příslušná dodávka je schopna provozu. 
_x000d_
Položka bude fakturována průběžně na základě dílčích faktur vztahujícím se ke konkrétním dílčím komplexním zkouškám skupin strojů a zařízení.</t>
  </si>
  <si>
    <t>6</t>
  </si>
  <si>
    <t>900901016</t>
  </si>
  <si>
    <t>Dopravně inženýrské opatření vč. projednání</t>
  </si>
  <si>
    <t>789409660</t>
  </si>
  <si>
    <t>01 - Stavební řešení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</si>
  <si>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</si>
  <si>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</si>
  <si>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</si>
  <si>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</si>
  <si>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99 - Přesun hmot</t>
  </si>
  <si>
    <t xml:space="preserve">    997 - Přesun sutě</t>
  </si>
  <si>
    <t>HSV</t>
  </si>
  <si>
    <t>Práce a dodávky HSV</t>
  </si>
  <si>
    <t>Zemní práce</t>
  </si>
  <si>
    <t>113154323</t>
  </si>
  <si>
    <t>Frézování živičného podkladu nebo krytu s naložením na dopravní prostředek plochy přes 1 000 do 10 000 m2 bez překážek v trase pruhu šířky do 1 m, tloušťky vrstvy 50 mm</t>
  </si>
  <si>
    <t>m2</t>
  </si>
  <si>
    <t>4</t>
  </si>
  <si>
    <t>-571597463</t>
  </si>
  <si>
    <t>PSC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</si>
  <si>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</si>
  <si>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113154324</t>
  </si>
  <si>
    <t>Frézování živičného podkladu nebo krytu s naložením na dopravní prostředek plochy přes 1 000 do 10 000 m2 bez překážek v trase pruhu šířky do 1 m, tloušťky vrstvy 100 mm</t>
  </si>
  <si>
    <t>1291884118</t>
  </si>
  <si>
    <t>VV</t>
  </si>
  <si>
    <t>sanace</t>
  </si>
  <si>
    <t>70</t>
  </si>
  <si>
    <t>Součet</t>
  </si>
  <si>
    <t>Komunikace pozemní</t>
  </si>
  <si>
    <t>3</t>
  </si>
  <si>
    <t>565141111</t>
  </si>
  <si>
    <t>Vyrovnání povrchu dosavadních podkladů s rozprostřením hmot a zhutněním obalovaným kamenivem ACP (OK) tl. 60 mm</t>
  </si>
  <si>
    <t>-486762212</t>
  </si>
  <si>
    <t xml:space="preserve">Poznámka k souboru cen:_x000d_
1. Ceny jsou určeny pro vyrovnání podkladů (včetně výtluků) pod obrusnou vrstvu. Pro volbu ceny je rozhodující průměrná tloušťka podkladu._x000d_
</t>
  </si>
  <si>
    <t>Poznámka k položce:_x000d_
ACP 16S 50/70</t>
  </si>
  <si>
    <t>573231107</t>
  </si>
  <si>
    <t>Postřik spojovací PS bez posypu kamenivem ze silniční emulze, v množství 0,40 kg/m2</t>
  </si>
  <si>
    <t>474663636</t>
  </si>
  <si>
    <t>3660</t>
  </si>
  <si>
    <t>577144131</t>
  </si>
  <si>
    <t>Asfaltový beton vrstva obrusná ACO 11 (ABS) s rozprostřením a se zhutněním z modifikovaného asfaltu v pruhu šířky přes do 1,5 do 3 m, po zhutnění tl. 50 mm</t>
  </si>
  <si>
    <t>2016767105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</si>
  <si>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</si>
  <si>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569931132</t>
  </si>
  <si>
    <t>Zpevnění krajnic nebo komunikací pro pěší s rozprostřením a zhutněním, po zhutnění asfaltovým recyklátem tl. 100 mm</t>
  </si>
  <si>
    <t>2050107515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</si>
  <si>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</si>
  <si>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Poznámka k položce:_x000d_
bude použit materiál vytěžený na stavbě</t>
  </si>
  <si>
    <t>9</t>
  </si>
  <si>
    <t>Ostatní konstrukce a práce, bourání</t>
  </si>
  <si>
    <t>7</t>
  </si>
  <si>
    <t>915211112</t>
  </si>
  <si>
    <t>Vodorovné dopravní značení stříkaným plastem dělící čára šířky 125 mm souvislá bílá retroreflexní</t>
  </si>
  <si>
    <t>m</t>
  </si>
  <si>
    <t>497022002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</si>
  <si>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</si>
  <si>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980+255</t>
  </si>
  <si>
    <t>8</t>
  </si>
  <si>
    <t>915211122</t>
  </si>
  <si>
    <t>Vodorovné dopravní značení stříkaným plastem dělící čára šířky 125 mm přerušovaná bílá retroreflexní</t>
  </si>
  <si>
    <t>1219995237</t>
  </si>
  <si>
    <t>915221122</t>
  </si>
  <si>
    <t>Vodorovné dopravní značení stříkaným plastem vodící čára bílá šířky 250 mm přerušovaná retroreflexní</t>
  </si>
  <si>
    <t>-1564295550</t>
  </si>
  <si>
    <t>10</t>
  </si>
  <si>
    <t>915231116</t>
  </si>
  <si>
    <t>Vodorovné dopravní značení stříkaným plastem přechody pro chodce, šipky, symboly nápisy žluté retroreflexní</t>
  </si>
  <si>
    <t>1386537143</t>
  </si>
  <si>
    <t>VDZ V11</t>
  </si>
  <si>
    <t>2*1,5*2</t>
  </si>
  <si>
    <t>11</t>
  </si>
  <si>
    <t>915211116</t>
  </si>
  <si>
    <t>Vodorovné dopravní značení stříkaným plastem dělící čára šířky 125 mm souvislá žlutá retroreflexní</t>
  </si>
  <si>
    <t>1672011234</t>
  </si>
  <si>
    <t>(12+2*4+2,5*4)</t>
  </si>
  <si>
    <t>12</t>
  </si>
  <si>
    <t>938909111</t>
  </si>
  <si>
    <t>Čištění vozovek metením bláta, prachu nebo hlinitého nánosu s odklizením na hromady na vzdálenost do 20 m nebo naložením na dopravní prostředek strojně povrchu podkladu nebo krytu štěrkového</t>
  </si>
  <si>
    <t>645339154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</si>
  <si>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</si>
  <si>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13</t>
  </si>
  <si>
    <t>900901010</t>
  </si>
  <si>
    <t xml:space="preserve">Očištění povrchu a odborná prohlídka stavu povrchu za účelem výběru míst k případným lokálním opravám </t>
  </si>
  <si>
    <t>-1886938971</t>
  </si>
  <si>
    <t>14</t>
  </si>
  <si>
    <t>919112111</t>
  </si>
  <si>
    <t>Řezání dilatačních spár v živičném krytu příčných nebo podélných, šířky 4 mm, hloubky do 60 mm</t>
  </si>
  <si>
    <t>-1252834131</t>
  </si>
  <si>
    <t xml:space="preserve">Poznámka k souboru cen:_x000d_
1. V cenách jsou započteny i náklady na vyčištění spár po řezání._x000d_
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</si>
  <si>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</si>
  <si>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</si>
  <si>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-1045535791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</si>
  <si>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</si>
  <si>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535+85</t>
  </si>
  <si>
    <t>16</t>
  </si>
  <si>
    <t>899231111</t>
  </si>
  <si>
    <t>Výšková úprava uličního vstupu nebo vpusti do 200 mm zvýšením mříže</t>
  </si>
  <si>
    <t>-1748391157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</si>
  <si>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</si>
  <si>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17</t>
  </si>
  <si>
    <t>899331111</t>
  </si>
  <si>
    <t>Výšková úprava uličního vstupu nebo vpusti do 200 mm zvýšením poklopu</t>
  </si>
  <si>
    <t>884704466</t>
  </si>
  <si>
    <t>18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</si>
  <si>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</si>
  <si>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</si>
  <si>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-1531916604</t>
  </si>
  <si>
    <t xml:space="preserve">Poznámka k souboru cen:_x000d_
1. V cenách nejsou započteny náklady na vodorovnou dopravu odstraněného materiálu, která se oceňuje cenami souboru cen 997 22-15 Vodorovná doprava suti._x000d_
</t>
  </si>
  <si>
    <t>99</t>
  </si>
  <si>
    <t>Přesun hmot</t>
  </si>
  <si>
    <t>19</t>
  </si>
  <si>
    <t>998225111</t>
  </si>
  <si>
    <t>Přesun hmot pro komunikace s krytem z kameniva, monolitickým betonovým nebo živičným dopravní vzdálenost do 200 m jakékoliv délky objektu</t>
  </si>
  <si>
    <t>t</t>
  </si>
  <si>
    <t>2140727904</t>
  </si>
  <si>
    <t xml:space="preserve">Poznámka k souboru cen:_x000d_
1. Ceny lze použít i pro plochy letišť s krytem monolitickým betonovým nebo živičným._x000d_
</t>
  </si>
  <si>
    <t>997</t>
  </si>
  <si>
    <t>Přesun sutě</t>
  </si>
  <si>
    <t>20</t>
  </si>
  <si>
    <t>997221551</t>
  </si>
  <si>
    <t>Vodorovná doprava suti bez naložení, ale se složením a s hrubým urovnáním ze sypkých materiálů, na vzdálenost do 1 km</t>
  </si>
  <si>
    <t>2134407842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</si>
  <si>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</si>
  <si>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997221559</t>
  </si>
  <si>
    <t>Vodorovná doprava suti bez naložení, ale se složením a s hrubým urovnáním Příplatek k ceně za každý další i započatý 1 km přes 1 km</t>
  </si>
  <si>
    <t>139217605</t>
  </si>
  <si>
    <t>575,98*44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</si>
</sst>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12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51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ROUND(AG54,1)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1)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1)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1)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1)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1)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1)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1)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</row>
    <row r="42" s="1" customFormat="1" ht="24.96" customHeight="1">
      <c r="B42" s="37"/>
      <c r="C42" s="22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3" customFormat="1" ht="12" customHeight="1">
      <c r="B44" s="61"/>
      <c r="C44" s="31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</row>
    <row r="45" s="4" customFormat="1" ht="36.96" customHeight="1"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II 230 Ostrov u Stříbra průtah - oprava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70" t="str">
        <f>IF(AN8= "","",AN8)</f>
        <v>18.5.2020</v>
      </c>
      <c r="AN47" s="70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5.1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a údržba silnic Plzeňského kraje, p.o.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71" t="str">
        <f>IF(E17="","",E17)</f>
        <v>SG Geotechnika a.s.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</row>
    <row r="50" s="1" customFormat="1" ht="15.15" customHeight="1"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71" t="str">
        <f>IF(E20="","",E20)</f>
        <v>ROMAN MITAS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</row>
    <row r="52" s="1" customFormat="1" ht="29.28" customHeight="1"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</row>
    <row r="54" s="5" customFormat="1" ht="32.4" customHeight="1"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ROUND(SUM(AG55:AG56),1)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ROUND(SUM(AS55:AS56),1)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ROUND(SUM(AZ55:AZ56),1)</f>
        <v>0</v>
      </c>
      <c r="BA54" s="104">
        <f>ROUND(SUM(BA55:BA56),1)</f>
        <v>0</v>
      </c>
      <c r="BB54" s="104">
        <f>ROUND(SUM(BB55:BB56),1)</f>
        <v>0</v>
      </c>
      <c r="BC54" s="104">
        <f>ROUND(SUM(BC55:BC56),1)</f>
        <v>0</v>
      </c>
      <c r="BD54" s="106">
        <f>ROUND(SUM(BD55:BD56),1)</f>
        <v>0</v>
      </c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6" customFormat="1" ht="16.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'00 - VEDLEJŠÍ A OSTATNÍ N...'!J30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'00 - VEDLEJŠÍ A OSTATNÍ N...'!P81</f>
        <v>0</v>
      </c>
      <c r="AV55" s="118">
        <f>'00 - VEDLEJŠÍ A OSTATNÍ N...'!J33</f>
        <v>0</v>
      </c>
      <c r="AW55" s="118">
        <f>'00 - VEDLEJŠÍ A OSTATNÍ N...'!J34</f>
        <v>0</v>
      </c>
      <c r="AX55" s="118">
        <f>'00 - VEDLEJŠÍ A OSTATNÍ N...'!J35</f>
        <v>0</v>
      </c>
      <c r="AY55" s="118">
        <f>'00 - VEDLEJŠÍ A OSTATNÍ N...'!J36</f>
        <v>0</v>
      </c>
      <c r="AZ55" s="118">
        <f>'00 - VEDLEJŠÍ A OSTATNÍ N...'!F33</f>
        <v>0</v>
      </c>
      <c r="BA55" s="118">
        <f>'00 - VEDLEJŠÍ A OSTATNÍ N...'!F34</f>
        <v>0</v>
      </c>
      <c r="BB55" s="118">
        <f>'00 - VEDLEJŠÍ A OSTATNÍ N...'!F35</f>
        <v>0</v>
      </c>
      <c r="BC55" s="118">
        <f>'00 - VEDLEJŠÍ A OSTATNÍ N...'!F36</f>
        <v>0</v>
      </c>
      <c r="BD55" s="120">
        <f>'00 - VEDLEJŠÍ A OSTATNÍ N...'!F37</f>
        <v>0</v>
      </c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6" customFormat="1" ht="16.5" customHeight="1">
      <c r="A56" s="109" t="s">
        <v>76</v>
      </c>
      <c r="B56" s="110"/>
      <c r="C56" s="111"/>
      <c r="D56" s="112" t="s">
        <v>83</v>
      </c>
      <c r="E56" s="112"/>
      <c r="F56" s="112"/>
      <c r="G56" s="112"/>
      <c r="H56" s="112"/>
      <c r="I56" s="113"/>
      <c r="J56" s="112" t="s">
        <v>84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'01 - Stavební řešení'!J30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79</v>
      </c>
      <c r="AR56" s="116"/>
      <c r="AS56" s="122">
        <v>0</v>
      </c>
      <c r="AT56" s="123">
        <f>ROUND(SUM(AV56:AW56),2)</f>
        <v>0</v>
      </c>
      <c r="AU56" s="124">
        <f>'01 - Stavební řešení'!P85</f>
        <v>0</v>
      </c>
      <c r="AV56" s="123">
        <f>'01 - Stavební řešení'!J33</f>
        <v>0</v>
      </c>
      <c r="AW56" s="123">
        <f>'01 - Stavební řešení'!J34</f>
        <v>0</v>
      </c>
      <c r="AX56" s="123">
        <f>'01 - Stavební řešení'!J35</f>
        <v>0</v>
      </c>
      <c r="AY56" s="123">
        <f>'01 - Stavební řešení'!J36</f>
        <v>0</v>
      </c>
      <c r="AZ56" s="123">
        <f>'01 - Stavební řešení'!F33</f>
        <v>0</v>
      </c>
      <c r="BA56" s="123">
        <f>'01 - Stavební řešení'!F34</f>
        <v>0</v>
      </c>
      <c r="BB56" s="123">
        <f>'01 - Stavební řešení'!F35</f>
        <v>0</v>
      </c>
      <c r="BC56" s="123">
        <f>'01 - Stavební řešení'!F36</f>
        <v>0</v>
      </c>
      <c r="BD56" s="125">
        <f>'01 - Stavební řešení'!F37</f>
        <v>0</v>
      </c>
      <c r="BT56" s="121" t="s">
        <v>80</v>
      </c>
      <c r="BV56" s="121" t="s">
        <v>74</v>
      </c>
      <c r="BW56" s="121" t="s">
        <v>85</v>
      </c>
      <c r="BX56" s="121" t="s">
        <v>5</v>
      </c>
      <c r="CL56" s="121" t="s">
        <v>19</v>
      </c>
      <c r="CM56" s="121" t="s">
        <v>82</v>
      </c>
    </row>
    <row r="57" s="1" customFormat="1" ht="30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</row>
    <row r="58" s="1" customFormat="1" ht="6.96" customHeight="1"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</row>
  </sheetData>
  <sheetProtection sheet="1" formatColumns="0" formatRows="0" objects="1" scenarios="1" spinCount="100000" saltValue="qlvRljyG6L8tYMcSN08epNXQero1ZpztIpsKBbhGPdppBCcgeVNRvp4VdnvRBxdd1gdwMOtyLVOwY2vDEEsvBw==" hashValue="5qt4fREGMijtdlCWFRjpMV0AahJSXOaeM3ux+N+CbVpdK8ErZfN1gG9JXcC+L0p8XwHM3mibCnGFayMKQLeDrw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00 - VEDLEJŠÍ A OSTATNÍ N...'!C2" display="/"/>
    <hyperlink ref="A56" location="'01 - Stavební řeš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81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9"/>
      <c r="AT3" s="16" t="s">
        <v>82</v>
      </c>
    </row>
    <row r="4" ht="24.96" customHeight="1">
      <c r="B4" s="19"/>
      <c r="D4" s="130" t="s">
        <v>86</v>
      </c>
      <c r="L4" s="19"/>
      <c r="M4" s="131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2" t="s">
        <v>16</v>
      </c>
      <c r="L6" s="19"/>
    </row>
    <row r="7" ht="16.5" customHeight="1">
      <c r="B7" s="19"/>
      <c r="E7" s="133" t="str">
        <f>'Rekapitulace stavby'!K6</f>
        <v>II 230 Ostrov u Stříbra průtah - oprava</v>
      </c>
      <c r="F7" s="132"/>
      <c r="G7" s="132"/>
      <c r="H7" s="132"/>
      <c r="L7" s="19"/>
    </row>
    <row r="8" s="1" customFormat="1" ht="12" customHeight="1">
      <c r="B8" s="42"/>
      <c r="D8" s="132" t="s">
        <v>87</v>
      </c>
      <c r="I8" s="134"/>
      <c r="L8" s="42"/>
    </row>
    <row r="9" s="1" customFormat="1" ht="36.96" customHeight="1">
      <c r="B9" s="42"/>
      <c r="E9" s="135" t="s">
        <v>88</v>
      </c>
      <c r="F9" s="1"/>
      <c r="G9" s="1"/>
      <c r="H9" s="1"/>
      <c r="I9" s="134"/>
      <c r="L9" s="42"/>
    </row>
    <row r="10" s="1" customFormat="1">
      <c r="B10" s="42"/>
      <c r="I10" s="134"/>
      <c r="L10" s="42"/>
    </row>
    <row r="11" s="1" customFormat="1" ht="12" customHeight="1">
      <c r="B11" s="42"/>
      <c r="D11" s="132" t="s">
        <v>18</v>
      </c>
      <c r="F11" s="136" t="s">
        <v>19</v>
      </c>
      <c r="I11" s="137" t="s">
        <v>20</v>
      </c>
      <c r="J11" s="136" t="s">
        <v>19</v>
      </c>
      <c r="L11" s="42"/>
    </row>
    <row r="12" s="1" customFormat="1" ht="12" customHeight="1">
      <c r="B12" s="42"/>
      <c r="D12" s="132" t="s">
        <v>21</v>
      </c>
      <c r="F12" s="136" t="s">
        <v>22</v>
      </c>
      <c r="I12" s="137" t="s">
        <v>23</v>
      </c>
      <c r="J12" s="138" t="str">
        <f>'Rekapitulace stavby'!AN8</f>
        <v>18.5.2020</v>
      </c>
      <c r="L12" s="42"/>
    </row>
    <row r="13" s="1" customFormat="1" ht="10.8" customHeight="1">
      <c r="B13" s="42"/>
      <c r="I13" s="134"/>
      <c r="L13" s="42"/>
    </row>
    <row r="14" s="1" customFormat="1" ht="12" customHeight="1">
      <c r="B14" s="42"/>
      <c r="D14" s="132" t="s">
        <v>25</v>
      </c>
      <c r="I14" s="137" t="s">
        <v>26</v>
      </c>
      <c r="J14" s="136" t="s">
        <v>19</v>
      </c>
      <c r="L14" s="42"/>
    </row>
    <row r="15" s="1" customFormat="1" ht="18" customHeight="1">
      <c r="B15" s="42"/>
      <c r="E15" s="136" t="s">
        <v>89</v>
      </c>
      <c r="I15" s="137" t="s">
        <v>28</v>
      </c>
      <c r="J15" s="136" t="s">
        <v>19</v>
      </c>
      <c r="L15" s="42"/>
    </row>
    <row r="16" s="1" customFormat="1" ht="6.96" customHeight="1">
      <c r="B16" s="42"/>
      <c r="I16" s="134"/>
      <c r="L16" s="42"/>
    </row>
    <row r="17" s="1" customFormat="1" ht="12" customHeight="1">
      <c r="B17" s="42"/>
      <c r="D17" s="132" t="s">
        <v>29</v>
      </c>
      <c r="I17" s="137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6"/>
      <c r="G18" s="136"/>
      <c r="H18" s="136"/>
      <c r="I18" s="137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4"/>
      <c r="L19" s="42"/>
    </row>
    <row r="20" s="1" customFormat="1" ht="12" customHeight="1">
      <c r="B20" s="42"/>
      <c r="D20" s="132" t="s">
        <v>31</v>
      </c>
      <c r="I20" s="137" t="s">
        <v>26</v>
      </c>
      <c r="J20" s="136" t="s">
        <v>19</v>
      </c>
      <c r="L20" s="42"/>
    </row>
    <row r="21" s="1" customFormat="1" ht="18" customHeight="1">
      <c r="B21" s="42"/>
      <c r="E21" s="136" t="s">
        <v>32</v>
      </c>
      <c r="I21" s="137" t="s">
        <v>28</v>
      </c>
      <c r="J21" s="136" t="s">
        <v>19</v>
      </c>
      <c r="L21" s="42"/>
    </row>
    <row r="22" s="1" customFormat="1" ht="6.96" customHeight="1">
      <c r="B22" s="42"/>
      <c r="I22" s="134"/>
      <c r="L22" s="42"/>
    </row>
    <row r="23" s="1" customFormat="1" ht="12" customHeight="1">
      <c r="B23" s="42"/>
      <c r="D23" s="132" t="s">
        <v>34</v>
      </c>
      <c r="I23" s="137" t="s">
        <v>26</v>
      </c>
      <c r="J23" s="136" t="s">
        <v>19</v>
      </c>
      <c r="L23" s="42"/>
    </row>
    <row r="24" s="1" customFormat="1" ht="18" customHeight="1">
      <c r="B24" s="42"/>
      <c r="E24" s="136" t="s">
        <v>35</v>
      </c>
      <c r="I24" s="137" t="s">
        <v>28</v>
      </c>
      <c r="J24" s="136" t="s">
        <v>19</v>
      </c>
      <c r="L24" s="42"/>
    </row>
    <row r="25" s="1" customFormat="1" ht="6.96" customHeight="1">
      <c r="B25" s="42"/>
      <c r="I25" s="134"/>
      <c r="L25" s="42"/>
    </row>
    <row r="26" s="1" customFormat="1" ht="12" customHeight="1">
      <c r="B26" s="42"/>
      <c r="D26" s="132" t="s">
        <v>36</v>
      </c>
      <c r="I26" s="134"/>
      <c r="L26" s="42"/>
    </row>
    <row r="27" s="7" customFormat="1" ht="16.5" customHeight="1">
      <c r="B27" s="139"/>
      <c r="E27" s="140" t="s">
        <v>19</v>
      </c>
      <c r="F27" s="140"/>
      <c r="G27" s="140"/>
      <c r="H27" s="140"/>
      <c r="I27" s="141"/>
      <c r="L27" s="139"/>
    </row>
    <row r="28" s="1" customFormat="1" ht="6.96" customHeight="1">
      <c r="B28" s="42"/>
      <c r="I28" s="134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2"/>
      <c r="J29" s="74"/>
      <c r="K29" s="74"/>
      <c r="L29" s="42"/>
    </row>
    <row r="30" s="1" customFormat="1" ht="25.44" customHeight="1">
      <c r="B30" s="42"/>
      <c r="D30" s="143" t="s">
        <v>38</v>
      </c>
      <c r="I30" s="134"/>
      <c r="J30" s="144">
        <f>ROUND(J81, 1)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2"/>
      <c r="J31" s="74"/>
      <c r="K31" s="74"/>
      <c r="L31" s="42"/>
    </row>
    <row r="32" s="1" customFormat="1" ht="14.4" customHeight="1">
      <c r="B32" s="42"/>
      <c r="F32" s="145" t="s">
        <v>40</v>
      </c>
      <c r="I32" s="146" t="s">
        <v>39</v>
      </c>
      <c r="J32" s="145" t="s">
        <v>41</v>
      </c>
      <c r="L32" s="42"/>
    </row>
    <row r="33" s="1" customFormat="1" ht="14.4" customHeight="1">
      <c r="B33" s="42"/>
      <c r="D33" s="147" t="s">
        <v>42</v>
      </c>
      <c r="E33" s="132" t="s">
        <v>43</v>
      </c>
      <c r="F33" s="148">
        <f>ROUND((SUM(BE81:BE89)),  1)</f>
        <v>0</v>
      </c>
      <c r="I33" s="149">
        <v>0.20999999999999999</v>
      </c>
      <c r="J33" s="148">
        <f>ROUND(((SUM(BE81:BE89))*I33),  1)</f>
        <v>0</v>
      </c>
      <c r="L33" s="42"/>
    </row>
    <row r="34" s="1" customFormat="1" ht="14.4" customHeight="1">
      <c r="B34" s="42"/>
      <c r="E34" s="132" t="s">
        <v>44</v>
      </c>
      <c r="F34" s="148">
        <f>ROUND((SUM(BF81:BF89)),  1)</f>
        <v>0</v>
      </c>
      <c r="I34" s="149">
        <v>0.14999999999999999</v>
      </c>
      <c r="J34" s="148">
        <f>ROUND(((SUM(BF81:BF89))*I34),  1)</f>
        <v>0</v>
      </c>
      <c r="L34" s="42"/>
    </row>
    <row r="35" hidden="1" s="1" customFormat="1" ht="14.4" customHeight="1">
      <c r="B35" s="42"/>
      <c r="E35" s="132" t="s">
        <v>45</v>
      </c>
      <c r="F35" s="148">
        <f>ROUND((SUM(BG81:BG89)),  1)</f>
        <v>0</v>
      </c>
      <c r="I35" s="149">
        <v>0.20999999999999999</v>
      </c>
      <c r="J35" s="148">
        <f>0</f>
        <v>0</v>
      </c>
      <c r="L35" s="42"/>
    </row>
    <row r="36" hidden="1" s="1" customFormat="1" ht="14.4" customHeight="1">
      <c r="B36" s="42"/>
      <c r="E36" s="132" t="s">
        <v>46</v>
      </c>
      <c r="F36" s="148">
        <f>ROUND((SUM(BH81:BH89)),  1)</f>
        <v>0</v>
      </c>
      <c r="I36" s="149">
        <v>0.14999999999999999</v>
      </c>
      <c r="J36" s="148">
        <f>0</f>
        <v>0</v>
      </c>
      <c r="L36" s="42"/>
    </row>
    <row r="37" hidden="1" s="1" customFormat="1" ht="14.4" customHeight="1">
      <c r="B37" s="42"/>
      <c r="E37" s="132" t="s">
        <v>47</v>
      </c>
      <c r="F37" s="148">
        <f>ROUND((SUM(BI81:BI89)),  1)</f>
        <v>0</v>
      </c>
      <c r="I37" s="149">
        <v>0</v>
      </c>
      <c r="J37" s="148">
        <f>0</f>
        <v>0</v>
      </c>
      <c r="L37" s="42"/>
    </row>
    <row r="38" s="1" customFormat="1" ht="6.96" customHeight="1">
      <c r="B38" s="42"/>
      <c r="I38" s="134"/>
      <c r="L38" s="42"/>
    </row>
    <row r="39" s="1" customFormat="1" ht="25.44" customHeight="1">
      <c r="B39" s="42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5"/>
      <c r="J39" s="156">
        <f>SUM(J30:J37)</f>
        <v>0</v>
      </c>
      <c r="K39" s="157"/>
      <c r="L39" s="42"/>
    </row>
    <row r="40" s="1" customFormat="1" ht="14.4" customHeight="1"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42"/>
    </row>
    <row r="44" hidden="1" s="1" customFormat="1" ht="6.96" customHeight="1"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42"/>
    </row>
    <row r="45" hidden="1" s="1" customFormat="1" ht="24.96" customHeight="1">
      <c r="B45" s="37"/>
      <c r="C45" s="22" t="s">
        <v>90</v>
      </c>
      <c r="D45" s="38"/>
      <c r="E45" s="38"/>
      <c r="F45" s="38"/>
      <c r="G45" s="38"/>
      <c r="H45" s="38"/>
      <c r="I45" s="134"/>
      <c r="J45" s="38"/>
      <c r="K45" s="38"/>
      <c r="L45" s="42"/>
    </row>
    <row r="46" hidden="1" s="1" customFormat="1" ht="6.96" customHeight="1"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42"/>
    </row>
    <row r="47" hidden="1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4"/>
      <c r="J47" s="38"/>
      <c r="K47" s="38"/>
      <c r="L47" s="42"/>
    </row>
    <row r="48" hidden="1" s="1" customFormat="1" ht="16.5" customHeight="1">
      <c r="B48" s="37"/>
      <c r="C48" s="38"/>
      <c r="D48" s="38"/>
      <c r="E48" s="164" t="str">
        <f>E7</f>
        <v>II 230 Ostrov u Stříbra průtah - oprava</v>
      </c>
      <c r="F48" s="31"/>
      <c r="G48" s="31"/>
      <c r="H48" s="31"/>
      <c r="I48" s="134"/>
      <c r="J48" s="38"/>
      <c r="K48" s="38"/>
      <c r="L48" s="42"/>
    </row>
    <row r="49" hidden="1" s="1" customFormat="1" ht="12" customHeight="1">
      <c r="B49" s="37"/>
      <c r="C49" s="31" t="s">
        <v>87</v>
      </c>
      <c r="D49" s="38"/>
      <c r="E49" s="38"/>
      <c r="F49" s="38"/>
      <c r="G49" s="38"/>
      <c r="H49" s="38"/>
      <c r="I49" s="134"/>
      <c r="J49" s="38"/>
      <c r="K49" s="38"/>
      <c r="L49" s="42"/>
    </row>
    <row r="50" hidden="1" s="1" customFormat="1" ht="16.5" customHeight="1">
      <c r="B50" s="37"/>
      <c r="C50" s="38"/>
      <c r="D50" s="38"/>
      <c r="E50" s="67" t="str">
        <f>E9</f>
        <v>00 - VEDLEJŠÍ A OSTATNÍ NÁKLADY</v>
      </c>
      <c r="F50" s="38"/>
      <c r="G50" s="38"/>
      <c r="H50" s="38"/>
      <c r="I50" s="134"/>
      <c r="J50" s="38"/>
      <c r="K50" s="38"/>
      <c r="L50" s="42"/>
    </row>
    <row r="51" hidden="1" s="1" customFormat="1" ht="6.96" customHeight="1"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42"/>
    </row>
    <row r="52" hidden="1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7" t="s">
        <v>23</v>
      </c>
      <c r="J52" s="70" t="str">
        <f>IF(J12="","",J12)</f>
        <v>18.5.2020</v>
      </c>
      <c r="K52" s="38"/>
      <c r="L52" s="42"/>
    </row>
    <row r="53" hidden="1" s="1" customFormat="1" ht="6.96" customHeight="1"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42"/>
    </row>
    <row r="54" hidden="1" s="1" customFormat="1" ht="27.9" customHeight="1">
      <c r="B54" s="37"/>
      <c r="C54" s="31" t="s">
        <v>25</v>
      </c>
      <c r="D54" s="38"/>
      <c r="E54" s="38"/>
      <c r="F54" s="26" t="str">
        <f>E15</f>
        <v>Správa a údržba silnic Plzeňské kraje, p.o.</v>
      </c>
      <c r="G54" s="38"/>
      <c r="H54" s="38"/>
      <c r="I54" s="137" t="s">
        <v>31</v>
      </c>
      <c r="J54" s="35" t="str">
        <f>E21</f>
        <v>SG Geotechnika a.s.</v>
      </c>
      <c r="K54" s="38"/>
      <c r="L54" s="42"/>
    </row>
    <row r="55" hidden="1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7" t="s">
        <v>34</v>
      </c>
      <c r="J55" s="35" t="str">
        <f>E24</f>
        <v>ROMAN MITAS</v>
      </c>
      <c r="K55" s="38"/>
      <c r="L55" s="42"/>
    </row>
    <row r="56" hidden="1" s="1" customFormat="1" ht="10.32" customHeight="1"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42"/>
    </row>
    <row r="57" hidden="1" s="1" customFormat="1" ht="29.28" customHeight="1">
      <c r="B57" s="37"/>
      <c r="C57" s="165" t="s">
        <v>91</v>
      </c>
      <c r="D57" s="166"/>
      <c r="E57" s="166"/>
      <c r="F57" s="166"/>
      <c r="G57" s="166"/>
      <c r="H57" s="166"/>
      <c r="I57" s="167"/>
      <c r="J57" s="168" t="s">
        <v>92</v>
      </c>
      <c r="K57" s="166"/>
      <c r="L57" s="42"/>
    </row>
    <row r="58" hidden="1" s="1" customFormat="1" ht="10.32" customHeight="1"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42"/>
    </row>
    <row r="59" hidden="1" s="1" customFormat="1" ht="22.8" customHeight="1">
      <c r="B59" s="37"/>
      <c r="C59" s="169" t="s">
        <v>70</v>
      </c>
      <c r="D59" s="38"/>
      <c r="E59" s="38"/>
      <c r="F59" s="38"/>
      <c r="G59" s="38"/>
      <c r="H59" s="38"/>
      <c r="I59" s="134"/>
      <c r="J59" s="100">
        <f>J81</f>
        <v>0</v>
      </c>
      <c r="K59" s="38"/>
      <c r="L59" s="42"/>
      <c r="AU59" s="16" t="s">
        <v>93</v>
      </c>
    </row>
    <row r="60" hidden="1" s="8" customFormat="1" ht="24.96" customHeight="1">
      <c r="B60" s="170"/>
      <c r="C60" s="171"/>
      <c r="D60" s="172" t="s">
        <v>94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</row>
    <row r="61" hidden="1" s="8" customFormat="1" ht="24.96" customHeight="1">
      <c r="B61" s="170"/>
      <c r="C61" s="171"/>
      <c r="D61" s="172" t="s">
        <v>95</v>
      </c>
      <c r="E61" s="173"/>
      <c r="F61" s="173"/>
      <c r="G61" s="173"/>
      <c r="H61" s="173"/>
      <c r="I61" s="174"/>
      <c r="J61" s="175">
        <f>J86</f>
        <v>0</v>
      </c>
      <c r="K61" s="171"/>
      <c r="L61" s="176"/>
    </row>
    <row r="62" hidden="1" s="1" customFormat="1" ht="21.84" customHeight="1">
      <c r="B62" s="37"/>
      <c r="C62" s="38"/>
      <c r="D62" s="38"/>
      <c r="E62" s="38"/>
      <c r="F62" s="38"/>
      <c r="G62" s="38"/>
      <c r="H62" s="38"/>
      <c r="I62" s="134"/>
      <c r="J62" s="38"/>
      <c r="K62" s="38"/>
      <c r="L62" s="42"/>
    </row>
    <row r="63" hidden="1" s="1" customFormat="1" ht="6.96" customHeight="1"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42"/>
    </row>
    <row r="64" hidden="1"/>
    <row r="65" hidden="1"/>
    <row r="66" hidden="1"/>
    <row r="67" s="1" customFormat="1" ht="6.96" customHeight="1"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42"/>
    </row>
    <row r="68" s="1" customFormat="1" ht="24.96" customHeight="1">
      <c r="B68" s="37"/>
      <c r="C68" s="22" t="s">
        <v>96</v>
      </c>
      <c r="D68" s="38"/>
      <c r="E68" s="38"/>
      <c r="F68" s="38"/>
      <c r="G68" s="38"/>
      <c r="H68" s="38"/>
      <c r="I68" s="134"/>
      <c r="J68" s="38"/>
      <c r="K68" s="38"/>
      <c r="L68" s="42"/>
    </row>
    <row r="69" s="1" customFormat="1" ht="6.96" customHeight="1">
      <c r="B69" s="37"/>
      <c r="C69" s="38"/>
      <c r="D69" s="38"/>
      <c r="E69" s="38"/>
      <c r="F69" s="38"/>
      <c r="G69" s="38"/>
      <c r="H69" s="38"/>
      <c r="I69" s="134"/>
      <c r="J69" s="38"/>
      <c r="K69" s="38"/>
      <c r="L69" s="42"/>
    </row>
    <row r="70" s="1" customFormat="1" ht="12" customHeight="1">
      <c r="B70" s="37"/>
      <c r="C70" s="31" t="s">
        <v>16</v>
      </c>
      <c r="D70" s="38"/>
      <c r="E70" s="38"/>
      <c r="F70" s="38"/>
      <c r="G70" s="38"/>
      <c r="H70" s="38"/>
      <c r="I70" s="134"/>
      <c r="J70" s="38"/>
      <c r="K70" s="38"/>
      <c r="L70" s="42"/>
    </row>
    <row r="71" s="1" customFormat="1" ht="16.5" customHeight="1">
      <c r="B71" s="37"/>
      <c r="C71" s="38"/>
      <c r="D71" s="38"/>
      <c r="E71" s="164" t="str">
        <f>E7</f>
        <v>II 230 Ostrov u Stříbra průtah - oprava</v>
      </c>
      <c r="F71" s="31"/>
      <c r="G71" s="31"/>
      <c r="H71" s="31"/>
      <c r="I71" s="134"/>
      <c r="J71" s="38"/>
      <c r="K71" s="38"/>
      <c r="L71" s="42"/>
    </row>
    <row r="72" s="1" customFormat="1" ht="12" customHeight="1">
      <c r="B72" s="37"/>
      <c r="C72" s="31" t="s">
        <v>87</v>
      </c>
      <c r="D72" s="38"/>
      <c r="E72" s="38"/>
      <c r="F72" s="38"/>
      <c r="G72" s="38"/>
      <c r="H72" s="38"/>
      <c r="I72" s="134"/>
      <c r="J72" s="38"/>
      <c r="K72" s="38"/>
      <c r="L72" s="42"/>
    </row>
    <row r="73" s="1" customFormat="1" ht="16.5" customHeight="1">
      <c r="B73" s="37"/>
      <c r="C73" s="38"/>
      <c r="D73" s="38"/>
      <c r="E73" s="67" t="str">
        <f>E9</f>
        <v>00 - VEDLEJŠÍ A OSTATNÍ NÁKLADY</v>
      </c>
      <c r="F73" s="38"/>
      <c r="G73" s="38"/>
      <c r="H73" s="38"/>
      <c r="I73" s="134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4"/>
      <c r="J74" s="38"/>
      <c r="K74" s="38"/>
      <c r="L74" s="42"/>
    </row>
    <row r="75" s="1" customFormat="1" ht="12" customHeight="1">
      <c r="B75" s="37"/>
      <c r="C75" s="31" t="s">
        <v>21</v>
      </c>
      <c r="D75" s="38"/>
      <c r="E75" s="38"/>
      <c r="F75" s="26" t="str">
        <f>F12</f>
        <v xml:space="preserve"> </v>
      </c>
      <c r="G75" s="38"/>
      <c r="H75" s="38"/>
      <c r="I75" s="137" t="s">
        <v>23</v>
      </c>
      <c r="J75" s="70" t="str">
        <f>IF(J12="","",J12)</f>
        <v>18.5.2020</v>
      </c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4"/>
      <c r="J76" s="38"/>
      <c r="K76" s="38"/>
      <c r="L76" s="42"/>
    </row>
    <row r="77" s="1" customFormat="1" ht="27.9" customHeight="1">
      <c r="B77" s="37"/>
      <c r="C77" s="31" t="s">
        <v>25</v>
      </c>
      <c r="D77" s="38"/>
      <c r="E77" s="38"/>
      <c r="F77" s="26" t="str">
        <f>E15</f>
        <v>Správa a údržba silnic Plzeňské kraje, p.o.</v>
      </c>
      <c r="G77" s="38"/>
      <c r="H77" s="38"/>
      <c r="I77" s="137" t="s">
        <v>31</v>
      </c>
      <c r="J77" s="35" t="str">
        <f>E21</f>
        <v>SG Geotechnika a.s.</v>
      </c>
      <c r="K77" s="38"/>
      <c r="L77" s="42"/>
    </row>
    <row r="78" s="1" customFormat="1" ht="15.15" customHeight="1">
      <c r="B78" s="37"/>
      <c r="C78" s="31" t="s">
        <v>29</v>
      </c>
      <c r="D78" s="38"/>
      <c r="E78" s="38"/>
      <c r="F78" s="26" t="str">
        <f>IF(E18="","",E18)</f>
        <v>Vyplň údaj</v>
      </c>
      <c r="G78" s="38"/>
      <c r="H78" s="38"/>
      <c r="I78" s="137" t="s">
        <v>34</v>
      </c>
      <c r="J78" s="35" t="str">
        <f>E24</f>
        <v>ROMAN MITAS</v>
      </c>
      <c r="K78" s="38"/>
      <c r="L78" s="42"/>
    </row>
    <row r="79" s="1" customFormat="1" ht="10.32" customHeight="1">
      <c r="B79" s="37"/>
      <c r="C79" s="38"/>
      <c r="D79" s="38"/>
      <c r="E79" s="38"/>
      <c r="F79" s="38"/>
      <c r="G79" s="38"/>
      <c r="H79" s="38"/>
      <c r="I79" s="134"/>
      <c r="J79" s="38"/>
      <c r="K79" s="38"/>
      <c r="L79" s="42"/>
    </row>
    <row r="80" s="9" customFormat="1" ht="29.28" customHeight="1">
      <c r="B80" s="177"/>
      <c r="C80" s="178" t="s">
        <v>97</v>
      </c>
      <c r="D80" s="179" t="s">
        <v>57</v>
      </c>
      <c r="E80" s="179" t="s">
        <v>53</v>
      </c>
      <c r="F80" s="179" t="s">
        <v>54</v>
      </c>
      <c r="G80" s="179" t="s">
        <v>98</v>
      </c>
      <c r="H80" s="179" t="s">
        <v>99</v>
      </c>
      <c r="I80" s="180" t="s">
        <v>100</v>
      </c>
      <c r="J80" s="179" t="s">
        <v>92</v>
      </c>
      <c r="K80" s="181" t="s">
        <v>101</v>
      </c>
      <c r="L80" s="182"/>
      <c r="M80" s="90" t="s">
        <v>19</v>
      </c>
      <c r="N80" s="91" t="s">
        <v>42</v>
      </c>
      <c r="O80" s="91" t="s">
        <v>102</v>
      </c>
      <c r="P80" s="91" t="s">
        <v>103</v>
      </c>
      <c r="Q80" s="91" t="s">
        <v>104</v>
      </c>
      <c r="R80" s="91" t="s">
        <v>105</v>
      </c>
      <c r="S80" s="91" t="s">
        <v>106</v>
      </c>
      <c r="T80" s="92" t="s">
        <v>107</v>
      </c>
    </row>
    <row r="81" s="1" customFormat="1" ht="22.8" customHeight="1">
      <c r="B81" s="37"/>
      <c r="C81" s="97" t="s">
        <v>108</v>
      </c>
      <c r="D81" s="38"/>
      <c r="E81" s="38"/>
      <c r="F81" s="38"/>
      <c r="G81" s="38"/>
      <c r="H81" s="38"/>
      <c r="I81" s="134"/>
      <c r="J81" s="183">
        <f>BK81</f>
        <v>0</v>
      </c>
      <c r="K81" s="38"/>
      <c r="L81" s="42"/>
      <c r="M81" s="93"/>
      <c r="N81" s="94"/>
      <c r="O81" s="94"/>
      <c r="P81" s="184">
        <f>P82+P86</f>
        <v>0</v>
      </c>
      <c r="Q81" s="94"/>
      <c r="R81" s="184">
        <f>R82+R86</f>
        <v>0</v>
      </c>
      <c r="S81" s="94"/>
      <c r="T81" s="185">
        <f>T82+T86</f>
        <v>0</v>
      </c>
      <c r="AT81" s="16" t="s">
        <v>71</v>
      </c>
      <c r="AU81" s="16" t="s">
        <v>93</v>
      </c>
      <c r="BK81" s="186">
        <f>BK82+BK86</f>
        <v>0</v>
      </c>
    </row>
    <row r="82" s="10" customFormat="1" ht="25.92" customHeight="1">
      <c r="B82" s="187"/>
      <c r="C82" s="188"/>
      <c r="D82" s="189" t="s">
        <v>71</v>
      </c>
      <c r="E82" s="190" t="s">
        <v>109</v>
      </c>
      <c r="F82" s="190" t="s">
        <v>110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SUM(P83:P85)</f>
        <v>0</v>
      </c>
      <c r="Q82" s="195"/>
      <c r="R82" s="196">
        <f>SUM(R83:R85)</f>
        <v>0</v>
      </c>
      <c r="S82" s="195"/>
      <c r="T82" s="197">
        <f>SUM(T83:T85)</f>
        <v>0</v>
      </c>
      <c r="AR82" s="198" t="s">
        <v>80</v>
      </c>
      <c r="AT82" s="199" t="s">
        <v>71</v>
      </c>
      <c r="AU82" s="199" t="s">
        <v>72</v>
      </c>
      <c r="AY82" s="198" t="s">
        <v>111</v>
      </c>
      <c r="BK82" s="200">
        <f>SUM(BK83:BK85)</f>
        <v>0</v>
      </c>
    </row>
    <row r="83" s="1" customFormat="1" ht="16.5" customHeight="1">
      <c r="B83" s="37"/>
      <c r="C83" s="201" t="s">
        <v>80</v>
      </c>
      <c r="D83" s="201" t="s">
        <v>112</v>
      </c>
      <c r="E83" s="202" t="s">
        <v>113</v>
      </c>
      <c r="F83" s="203" t="s">
        <v>114</v>
      </c>
      <c r="G83" s="204" t="s">
        <v>115</v>
      </c>
      <c r="H83" s="205">
        <v>1</v>
      </c>
      <c r="I83" s="206"/>
      <c r="J83" s="205">
        <f>ROUND(I83*H83,1)</f>
        <v>0</v>
      </c>
      <c r="K83" s="203" t="s">
        <v>116</v>
      </c>
      <c r="L83" s="42"/>
      <c r="M83" s="207" t="s">
        <v>19</v>
      </c>
      <c r="N83" s="208" t="s">
        <v>43</v>
      </c>
      <c r="O83" s="82"/>
      <c r="P83" s="209">
        <f>O83*H83</f>
        <v>0</v>
      </c>
      <c r="Q83" s="209">
        <v>0</v>
      </c>
      <c r="R83" s="209">
        <f>Q83*H83</f>
        <v>0</v>
      </c>
      <c r="S83" s="209">
        <v>0</v>
      </c>
      <c r="T83" s="210">
        <f>S83*H83</f>
        <v>0</v>
      </c>
      <c r="AR83" s="211" t="s">
        <v>117</v>
      </c>
      <c r="AT83" s="211" t="s">
        <v>112</v>
      </c>
      <c r="AU83" s="211" t="s">
        <v>80</v>
      </c>
      <c r="AY83" s="16" t="s">
        <v>111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16" t="s">
        <v>80</v>
      </c>
      <c r="BK83" s="212">
        <f>ROUND(I83*H83,1)</f>
        <v>0</v>
      </c>
      <c r="BL83" s="16" t="s">
        <v>117</v>
      </c>
      <c r="BM83" s="211" t="s">
        <v>118</v>
      </c>
    </row>
    <row r="84" s="1" customFormat="1">
      <c r="B84" s="37"/>
      <c r="C84" s="38"/>
      <c r="D84" s="213" t="s">
        <v>119</v>
      </c>
      <c r="E84" s="38"/>
      <c r="F84" s="214" t="s">
        <v>120</v>
      </c>
      <c r="G84" s="38"/>
      <c r="H84" s="38"/>
      <c r="I84" s="134"/>
      <c r="J84" s="38"/>
      <c r="K84" s="38"/>
      <c r="L84" s="42"/>
      <c r="M84" s="215"/>
      <c r="N84" s="82"/>
      <c r="O84" s="82"/>
      <c r="P84" s="82"/>
      <c r="Q84" s="82"/>
      <c r="R84" s="82"/>
      <c r="S84" s="82"/>
      <c r="T84" s="83"/>
      <c r="AT84" s="16" t="s">
        <v>119</v>
      </c>
      <c r="AU84" s="16" t="s">
        <v>80</v>
      </c>
    </row>
    <row r="85" s="1" customFormat="1" ht="16.5" customHeight="1">
      <c r="B85" s="37"/>
      <c r="C85" s="201" t="s">
        <v>82</v>
      </c>
      <c r="D85" s="201" t="s">
        <v>112</v>
      </c>
      <c r="E85" s="202" t="s">
        <v>121</v>
      </c>
      <c r="F85" s="203" t="s">
        <v>122</v>
      </c>
      <c r="G85" s="204" t="s">
        <v>123</v>
      </c>
      <c r="H85" s="205">
        <v>1</v>
      </c>
      <c r="I85" s="206"/>
      <c r="J85" s="205">
        <f>ROUND(I85*H85,1)</f>
        <v>0</v>
      </c>
      <c r="K85" s="203" t="s">
        <v>116</v>
      </c>
      <c r="L85" s="42"/>
      <c r="M85" s="207" t="s">
        <v>19</v>
      </c>
      <c r="N85" s="208" t="s">
        <v>43</v>
      </c>
      <c r="O85" s="82"/>
      <c r="P85" s="209">
        <f>O85*H85</f>
        <v>0</v>
      </c>
      <c r="Q85" s="209">
        <v>0</v>
      </c>
      <c r="R85" s="209">
        <f>Q85*H85</f>
        <v>0</v>
      </c>
      <c r="S85" s="209">
        <v>0</v>
      </c>
      <c r="T85" s="210">
        <f>S85*H85</f>
        <v>0</v>
      </c>
      <c r="AR85" s="211" t="s">
        <v>117</v>
      </c>
      <c r="AT85" s="211" t="s">
        <v>112</v>
      </c>
      <c r="AU85" s="211" t="s">
        <v>80</v>
      </c>
      <c r="AY85" s="16" t="s">
        <v>111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16" t="s">
        <v>80</v>
      </c>
      <c r="BK85" s="212">
        <f>ROUND(I85*H85,1)</f>
        <v>0</v>
      </c>
      <c r="BL85" s="16" t="s">
        <v>117</v>
      </c>
      <c r="BM85" s="211" t="s">
        <v>124</v>
      </c>
    </row>
    <row r="86" s="10" customFormat="1" ht="25.92" customHeight="1">
      <c r="B86" s="187"/>
      <c r="C86" s="188"/>
      <c r="D86" s="189" t="s">
        <v>71</v>
      </c>
      <c r="E86" s="190" t="s">
        <v>125</v>
      </c>
      <c r="F86" s="190" t="s">
        <v>126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SUM(P87:P89)</f>
        <v>0</v>
      </c>
      <c r="Q86" s="195"/>
      <c r="R86" s="196">
        <f>SUM(R87:R89)</f>
        <v>0</v>
      </c>
      <c r="S86" s="195"/>
      <c r="T86" s="197">
        <f>SUM(T87:T89)</f>
        <v>0</v>
      </c>
      <c r="AR86" s="198" t="s">
        <v>80</v>
      </c>
      <c r="AT86" s="199" t="s">
        <v>71</v>
      </c>
      <c r="AU86" s="199" t="s">
        <v>72</v>
      </c>
      <c r="AY86" s="198" t="s">
        <v>111</v>
      </c>
      <c r="BK86" s="200">
        <f>SUM(BK87:BK89)</f>
        <v>0</v>
      </c>
    </row>
    <row r="87" s="1" customFormat="1" ht="16.5" customHeight="1">
      <c r="B87" s="37"/>
      <c r="C87" s="201" t="s">
        <v>127</v>
      </c>
      <c r="D87" s="201" t="s">
        <v>112</v>
      </c>
      <c r="E87" s="202" t="s">
        <v>128</v>
      </c>
      <c r="F87" s="203" t="s">
        <v>129</v>
      </c>
      <c r="G87" s="204" t="s">
        <v>115</v>
      </c>
      <c r="H87" s="205">
        <v>1</v>
      </c>
      <c r="I87" s="206"/>
      <c r="J87" s="205">
        <f>ROUND(I87*H87,1)</f>
        <v>0</v>
      </c>
      <c r="K87" s="203" t="s">
        <v>116</v>
      </c>
      <c r="L87" s="42"/>
      <c r="M87" s="207" t="s">
        <v>19</v>
      </c>
      <c r="N87" s="208" t="s">
        <v>43</v>
      </c>
      <c r="O87" s="82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AR87" s="211" t="s">
        <v>117</v>
      </c>
      <c r="AT87" s="211" t="s">
        <v>112</v>
      </c>
      <c r="AU87" s="211" t="s">
        <v>80</v>
      </c>
      <c r="AY87" s="16" t="s">
        <v>111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6" t="s">
        <v>80</v>
      </c>
      <c r="BK87" s="212">
        <f>ROUND(I87*H87,1)</f>
        <v>0</v>
      </c>
      <c r="BL87" s="16" t="s">
        <v>117</v>
      </c>
      <c r="BM87" s="211" t="s">
        <v>130</v>
      </c>
    </row>
    <row r="88" s="1" customFormat="1">
      <c r="B88" s="37"/>
      <c r="C88" s="38"/>
      <c r="D88" s="213" t="s">
        <v>119</v>
      </c>
      <c r="E88" s="38"/>
      <c r="F88" s="214" t="s">
        <v>131</v>
      </c>
      <c r="G88" s="38"/>
      <c r="H88" s="38"/>
      <c r="I88" s="134"/>
      <c r="J88" s="38"/>
      <c r="K88" s="38"/>
      <c r="L88" s="42"/>
      <c r="M88" s="215"/>
      <c r="N88" s="82"/>
      <c r="O88" s="82"/>
      <c r="P88" s="82"/>
      <c r="Q88" s="82"/>
      <c r="R88" s="82"/>
      <c r="S88" s="82"/>
      <c r="T88" s="83"/>
      <c r="AT88" s="16" t="s">
        <v>119</v>
      </c>
      <c r="AU88" s="16" t="s">
        <v>80</v>
      </c>
    </row>
    <row r="89" s="1" customFormat="1" ht="16.5" customHeight="1">
      <c r="B89" s="37"/>
      <c r="C89" s="201" t="s">
        <v>132</v>
      </c>
      <c r="D89" s="201" t="s">
        <v>112</v>
      </c>
      <c r="E89" s="202" t="s">
        <v>133</v>
      </c>
      <c r="F89" s="203" t="s">
        <v>134</v>
      </c>
      <c r="G89" s="204" t="s">
        <v>115</v>
      </c>
      <c r="H89" s="205">
        <v>1</v>
      </c>
      <c r="I89" s="206"/>
      <c r="J89" s="205">
        <f>ROUND(I89*H89,1)</f>
        <v>0</v>
      </c>
      <c r="K89" s="203" t="s">
        <v>19</v>
      </c>
      <c r="L89" s="42"/>
      <c r="M89" s="216" t="s">
        <v>19</v>
      </c>
      <c r="N89" s="217" t="s">
        <v>43</v>
      </c>
      <c r="O89" s="218"/>
      <c r="P89" s="219">
        <f>O89*H89</f>
        <v>0</v>
      </c>
      <c r="Q89" s="219">
        <v>0</v>
      </c>
      <c r="R89" s="219">
        <f>Q89*H89</f>
        <v>0</v>
      </c>
      <c r="S89" s="219">
        <v>0</v>
      </c>
      <c r="T89" s="220">
        <f>S89*H89</f>
        <v>0</v>
      </c>
      <c r="AR89" s="211" t="s">
        <v>117</v>
      </c>
      <c r="AT89" s="211" t="s">
        <v>112</v>
      </c>
      <c r="AU89" s="211" t="s">
        <v>80</v>
      </c>
      <c r="AY89" s="16" t="s">
        <v>111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6" t="s">
        <v>80</v>
      </c>
      <c r="BK89" s="212">
        <f>ROUND(I89*H89,1)</f>
        <v>0</v>
      </c>
      <c r="BL89" s="16" t="s">
        <v>117</v>
      </c>
      <c r="BM89" s="211" t="s">
        <v>135</v>
      </c>
    </row>
    <row r="90" s="1" customFormat="1" ht="6.96" customHeight="1">
      <c r="B90" s="57"/>
      <c r="C90" s="58"/>
      <c r="D90" s="58"/>
      <c r="E90" s="58"/>
      <c r="F90" s="58"/>
      <c r="G90" s="58"/>
      <c r="H90" s="58"/>
      <c r="I90" s="160"/>
      <c r="J90" s="58"/>
      <c r="K90" s="58"/>
      <c r="L90" s="42"/>
    </row>
  </sheetData>
  <sheetProtection sheet="1" autoFilter="0" formatColumns="0" formatRows="0" objects="1" scenarios="1" spinCount="100000" saltValue="PVgy3sVDUnbg52K5R/QgmYTs7jO+UUg9xp0gUWqwYhBVDGf0ohmKJCEsi+q9TdZRRWpTOLRe8GR13J9xTo6tzg==" hashValue="FgdcJYP4dojwT5C7N1TcQZ+H6658xwbC1KO+eJ2q02wcVFEmz9GKLMxgcyEuiapo8MIiWDtwwjLaz2nWWD5+QA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9"/>
      <c r="AT3" s="16" t="s">
        <v>82</v>
      </c>
    </row>
    <row r="4" ht="24.96" customHeight="1">
      <c r="B4" s="19"/>
      <c r="D4" s="130" t="s">
        <v>86</v>
      </c>
      <c r="L4" s="19"/>
      <c r="M4" s="131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2" t="s">
        <v>16</v>
      </c>
      <c r="L6" s="19"/>
    </row>
    <row r="7" ht="16.5" customHeight="1">
      <c r="B7" s="19"/>
      <c r="E7" s="133" t="str">
        <f>'Rekapitulace stavby'!K6</f>
        <v>II 230 Ostrov u Stříbra průtah - oprava</v>
      </c>
      <c r="F7" s="132"/>
      <c r="G7" s="132"/>
      <c r="H7" s="132"/>
      <c r="L7" s="19"/>
    </row>
    <row r="8" s="1" customFormat="1" ht="12" customHeight="1">
      <c r="B8" s="42"/>
      <c r="D8" s="132" t="s">
        <v>87</v>
      </c>
      <c r="I8" s="134"/>
      <c r="L8" s="42"/>
    </row>
    <row r="9" s="1" customFormat="1" ht="36.96" customHeight="1">
      <c r="B9" s="42"/>
      <c r="E9" s="135" t="s">
        <v>136</v>
      </c>
      <c r="F9" s="1"/>
      <c r="G9" s="1"/>
      <c r="H9" s="1"/>
      <c r="I9" s="134"/>
      <c r="L9" s="42"/>
    </row>
    <row r="10" s="1" customFormat="1">
      <c r="B10" s="42"/>
      <c r="I10" s="134"/>
      <c r="L10" s="42"/>
    </row>
    <row r="11" s="1" customFormat="1" ht="12" customHeight="1">
      <c r="B11" s="42"/>
      <c r="D11" s="132" t="s">
        <v>18</v>
      </c>
      <c r="F11" s="136" t="s">
        <v>19</v>
      </c>
      <c r="I11" s="137" t="s">
        <v>20</v>
      </c>
      <c r="J11" s="136" t="s">
        <v>19</v>
      </c>
      <c r="L11" s="42"/>
    </row>
    <row r="12" s="1" customFormat="1" ht="12" customHeight="1">
      <c r="B12" s="42"/>
      <c r="D12" s="132" t="s">
        <v>21</v>
      </c>
      <c r="F12" s="136" t="s">
        <v>22</v>
      </c>
      <c r="I12" s="137" t="s">
        <v>23</v>
      </c>
      <c r="J12" s="138" t="str">
        <f>'Rekapitulace stavby'!AN8</f>
        <v>18.5.2020</v>
      </c>
      <c r="L12" s="42"/>
    </row>
    <row r="13" s="1" customFormat="1" ht="10.8" customHeight="1">
      <c r="B13" s="42"/>
      <c r="I13" s="134"/>
      <c r="L13" s="42"/>
    </row>
    <row r="14" s="1" customFormat="1" ht="12" customHeight="1">
      <c r="B14" s="42"/>
      <c r="D14" s="132" t="s">
        <v>25</v>
      </c>
      <c r="I14" s="137" t="s">
        <v>26</v>
      </c>
      <c r="J14" s="136" t="s">
        <v>19</v>
      </c>
      <c r="L14" s="42"/>
    </row>
    <row r="15" s="1" customFormat="1" ht="18" customHeight="1">
      <c r="B15" s="42"/>
      <c r="E15" s="136" t="s">
        <v>89</v>
      </c>
      <c r="I15" s="137" t="s">
        <v>28</v>
      </c>
      <c r="J15" s="136" t="s">
        <v>19</v>
      </c>
      <c r="L15" s="42"/>
    </row>
    <row r="16" s="1" customFormat="1" ht="6.96" customHeight="1">
      <c r="B16" s="42"/>
      <c r="I16" s="134"/>
      <c r="L16" s="42"/>
    </row>
    <row r="17" s="1" customFormat="1" ht="12" customHeight="1">
      <c r="B17" s="42"/>
      <c r="D17" s="132" t="s">
        <v>29</v>
      </c>
      <c r="I17" s="137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6"/>
      <c r="G18" s="136"/>
      <c r="H18" s="136"/>
      <c r="I18" s="137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4"/>
      <c r="L19" s="42"/>
    </row>
    <row r="20" s="1" customFormat="1" ht="12" customHeight="1">
      <c r="B20" s="42"/>
      <c r="D20" s="132" t="s">
        <v>31</v>
      </c>
      <c r="I20" s="137" t="s">
        <v>26</v>
      </c>
      <c r="J20" s="136" t="s">
        <v>19</v>
      </c>
      <c r="L20" s="42"/>
    </row>
    <row r="21" s="1" customFormat="1" ht="18" customHeight="1">
      <c r="B21" s="42"/>
      <c r="E21" s="136" t="s">
        <v>32</v>
      </c>
      <c r="I21" s="137" t="s">
        <v>28</v>
      </c>
      <c r="J21" s="136" t="s">
        <v>19</v>
      </c>
      <c r="L21" s="42"/>
    </row>
    <row r="22" s="1" customFormat="1" ht="6.96" customHeight="1">
      <c r="B22" s="42"/>
      <c r="I22" s="134"/>
      <c r="L22" s="42"/>
    </row>
    <row r="23" s="1" customFormat="1" ht="12" customHeight="1">
      <c r="B23" s="42"/>
      <c r="D23" s="132" t="s">
        <v>34</v>
      </c>
      <c r="I23" s="137" t="s">
        <v>26</v>
      </c>
      <c r="J23" s="136" t="s">
        <v>19</v>
      </c>
      <c r="L23" s="42"/>
    </row>
    <row r="24" s="1" customFormat="1" ht="18" customHeight="1">
      <c r="B24" s="42"/>
      <c r="E24" s="136" t="s">
        <v>35</v>
      </c>
      <c r="I24" s="137" t="s">
        <v>28</v>
      </c>
      <c r="J24" s="136" t="s">
        <v>19</v>
      </c>
      <c r="L24" s="42"/>
    </row>
    <row r="25" s="1" customFormat="1" ht="6.96" customHeight="1">
      <c r="B25" s="42"/>
      <c r="I25" s="134"/>
      <c r="L25" s="42"/>
    </row>
    <row r="26" s="1" customFormat="1" ht="12" customHeight="1">
      <c r="B26" s="42"/>
      <c r="D26" s="132" t="s">
        <v>36</v>
      </c>
      <c r="I26" s="134"/>
      <c r="L26" s="42"/>
    </row>
    <row r="27" s="7" customFormat="1" ht="16.5" customHeight="1">
      <c r="B27" s="139"/>
      <c r="E27" s="140" t="s">
        <v>19</v>
      </c>
      <c r="F27" s="140"/>
      <c r="G27" s="140"/>
      <c r="H27" s="140"/>
      <c r="I27" s="141"/>
      <c r="L27" s="139"/>
    </row>
    <row r="28" s="1" customFormat="1" ht="6.96" customHeight="1">
      <c r="B28" s="42"/>
      <c r="I28" s="134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2"/>
      <c r="J29" s="74"/>
      <c r="K29" s="74"/>
      <c r="L29" s="42"/>
    </row>
    <row r="30" s="1" customFormat="1" ht="25.44" customHeight="1">
      <c r="B30" s="42"/>
      <c r="D30" s="143" t="s">
        <v>38</v>
      </c>
      <c r="I30" s="134"/>
      <c r="J30" s="144">
        <f>ROUND(J85, 1)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2"/>
      <c r="J31" s="74"/>
      <c r="K31" s="74"/>
      <c r="L31" s="42"/>
    </row>
    <row r="32" s="1" customFormat="1" ht="14.4" customHeight="1">
      <c r="B32" s="42"/>
      <c r="F32" s="145" t="s">
        <v>40</v>
      </c>
      <c r="I32" s="146" t="s">
        <v>39</v>
      </c>
      <c r="J32" s="145" t="s">
        <v>41</v>
      </c>
      <c r="L32" s="42"/>
    </row>
    <row r="33" s="1" customFormat="1" ht="14.4" customHeight="1">
      <c r="B33" s="42"/>
      <c r="D33" s="147" t="s">
        <v>42</v>
      </c>
      <c r="E33" s="132" t="s">
        <v>43</v>
      </c>
      <c r="F33" s="148">
        <f>ROUND((SUM(BE85:BE150)),  1)</f>
        <v>0</v>
      </c>
      <c r="I33" s="149">
        <v>0.20999999999999999</v>
      </c>
      <c r="J33" s="148">
        <f>ROUND(((SUM(BE85:BE150))*I33),  1)</f>
        <v>0</v>
      </c>
      <c r="L33" s="42"/>
    </row>
    <row r="34" s="1" customFormat="1" ht="14.4" customHeight="1">
      <c r="B34" s="42"/>
      <c r="E34" s="132" t="s">
        <v>44</v>
      </c>
      <c r="F34" s="148">
        <f>ROUND((SUM(BF85:BF150)),  1)</f>
        <v>0</v>
      </c>
      <c r="I34" s="149">
        <v>0.14999999999999999</v>
      </c>
      <c r="J34" s="148">
        <f>ROUND(((SUM(BF85:BF150))*I34),  1)</f>
        <v>0</v>
      </c>
      <c r="L34" s="42"/>
    </row>
    <row r="35" hidden="1" s="1" customFormat="1" ht="14.4" customHeight="1">
      <c r="B35" s="42"/>
      <c r="E35" s="132" t="s">
        <v>45</v>
      </c>
      <c r="F35" s="148">
        <f>ROUND((SUM(BG85:BG150)),  1)</f>
        <v>0</v>
      </c>
      <c r="I35" s="149">
        <v>0.20999999999999999</v>
      </c>
      <c r="J35" s="148">
        <f>0</f>
        <v>0</v>
      </c>
      <c r="L35" s="42"/>
    </row>
    <row r="36" hidden="1" s="1" customFormat="1" ht="14.4" customHeight="1">
      <c r="B36" s="42"/>
      <c r="E36" s="132" t="s">
        <v>46</v>
      </c>
      <c r="F36" s="148">
        <f>ROUND((SUM(BH85:BH150)),  1)</f>
        <v>0</v>
      </c>
      <c r="I36" s="149">
        <v>0.14999999999999999</v>
      </c>
      <c r="J36" s="148">
        <f>0</f>
        <v>0</v>
      </c>
      <c r="L36" s="42"/>
    </row>
    <row r="37" hidden="1" s="1" customFormat="1" ht="14.4" customHeight="1">
      <c r="B37" s="42"/>
      <c r="E37" s="132" t="s">
        <v>47</v>
      </c>
      <c r="F37" s="148">
        <f>ROUND((SUM(BI85:BI150)),  1)</f>
        <v>0</v>
      </c>
      <c r="I37" s="149">
        <v>0</v>
      </c>
      <c r="J37" s="148">
        <f>0</f>
        <v>0</v>
      </c>
      <c r="L37" s="42"/>
    </row>
    <row r="38" s="1" customFormat="1" ht="6.96" customHeight="1">
      <c r="B38" s="42"/>
      <c r="I38" s="134"/>
      <c r="L38" s="42"/>
    </row>
    <row r="39" s="1" customFormat="1" ht="25.44" customHeight="1">
      <c r="B39" s="42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5"/>
      <c r="J39" s="156">
        <f>SUM(J30:J37)</f>
        <v>0</v>
      </c>
      <c r="K39" s="157"/>
      <c r="L39" s="42"/>
    </row>
    <row r="40" s="1" customFormat="1" ht="14.4" customHeight="1"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42"/>
    </row>
    <row r="44" hidden="1" s="1" customFormat="1" ht="6.96" customHeight="1"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42"/>
    </row>
    <row r="45" hidden="1" s="1" customFormat="1" ht="24.96" customHeight="1">
      <c r="B45" s="37"/>
      <c r="C45" s="22" t="s">
        <v>90</v>
      </c>
      <c r="D45" s="38"/>
      <c r="E45" s="38"/>
      <c r="F45" s="38"/>
      <c r="G45" s="38"/>
      <c r="H45" s="38"/>
      <c r="I45" s="134"/>
      <c r="J45" s="38"/>
      <c r="K45" s="38"/>
      <c r="L45" s="42"/>
    </row>
    <row r="46" hidden="1" s="1" customFormat="1" ht="6.96" customHeight="1"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42"/>
    </row>
    <row r="47" hidden="1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4"/>
      <c r="J47" s="38"/>
      <c r="K47" s="38"/>
      <c r="L47" s="42"/>
    </row>
    <row r="48" hidden="1" s="1" customFormat="1" ht="16.5" customHeight="1">
      <c r="B48" s="37"/>
      <c r="C48" s="38"/>
      <c r="D48" s="38"/>
      <c r="E48" s="164" t="str">
        <f>E7</f>
        <v>II 230 Ostrov u Stříbra průtah - oprava</v>
      </c>
      <c r="F48" s="31"/>
      <c r="G48" s="31"/>
      <c r="H48" s="31"/>
      <c r="I48" s="134"/>
      <c r="J48" s="38"/>
      <c r="K48" s="38"/>
      <c r="L48" s="42"/>
    </row>
    <row r="49" hidden="1" s="1" customFormat="1" ht="12" customHeight="1">
      <c r="B49" s="37"/>
      <c r="C49" s="31" t="s">
        <v>87</v>
      </c>
      <c r="D49" s="38"/>
      <c r="E49" s="38"/>
      <c r="F49" s="38"/>
      <c r="G49" s="38"/>
      <c r="H49" s="38"/>
      <c r="I49" s="134"/>
      <c r="J49" s="38"/>
      <c r="K49" s="38"/>
      <c r="L49" s="42"/>
    </row>
    <row r="50" hidden="1" s="1" customFormat="1" ht="16.5" customHeight="1">
      <c r="B50" s="37"/>
      <c r="C50" s="38"/>
      <c r="D50" s="38"/>
      <c r="E50" s="67" t="str">
        <f>E9</f>
        <v>01 - Stavební řešení</v>
      </c>
      <c r="F50" s="38"/>
      <c r="G50" s="38"/>
      <c r="H50" s="38"/>
      <c r="I50" s="134"/>
      <c r="J50" s="38"/>
      <c r="K50" s="38"/>
      <c r="L50" s="42"/>
    </row>
    <row r="51" hidden="1" s="1" customFormat="1" ht="6.96" customHeight="1"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42"/>
    </row>
    <row r="52" hidden="1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7" t="s">
        <v>23</v>
      </c>
      <c r="J52" s="70" t="str">
        <f>IF(J12="","",J12)</f>
        <v>18.5.2020</v>
      </c>
      <c r="K52" s="38"/>
      <c r="L52" s="42"/>
    </row>
    <row r="53" hidden="1" s="1" customFormat="1" ht="6.96" customHeight="1"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42"/>
    </row>
    <row r="54" hidden="1" s="1" customFormat="1" ht="27.9" customHeight="1">
      <c r="B54" s="37"/>
      <c r="C54" s="31" t="s">
        <v>25</v>
      </c>
      <c r="D54" s="38"/>
      <c r="E54" s="38"/>
      <c r="F54" s="26" t="str">
        <f>E15</f>
        <v>Správa a údržba silnic Plzeňské kraje, p.o.</v>
      </c>
      <c r="G54" s="38"/>
      <c r="H54" s="38"/>
      <c r="I54" s="137" t="s">
        <v>31</v>
      </c>
      <c r="J54" s="35" t="str">
        <f>E21</f>
        <v>SG Geotechnika a.s.</v>
      </c>
      <c r="K54" s="38"/>
      <c r="L54" s="42"/>
    </row>
    <row r="55" hidden="1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7" t="s">
        <v>34</v>
      </c>
      <c r="J55" s="35" t="str">
        <f>E24</f>
        <v>ROMAN MITAS</v>
      </c>
      <c r="K55" s="38"/>
      <c r="L55" s="42"/>
    </row>
    <row r="56" hidden="1" s="1" customFormat="1" ht="10.32" customHeight="1"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42"/>
    </row>
    <row r="57" hidden="1" s="1" customFormat="1" ht="29.28" customHeight="1">
      <c r="B57" s="37"/>
      <c r="C57" s="165" t="s">
        <v>91</v>
      </c>
      <c r="D57" s="166"/>
      <c r="E57" s="166"/>
      <c r="F57" s="166"/>
      <c r="G57" s="166"/>
      <c r="H57" s="166"/>
      <c r="I57" s="167"/>
      <c r="J57" s="168" t="s">
        <v>92</v>
      </c>
      <c r="K57" s="166"/>
      <c r="L57" s="42"/>
    </row>
    <row r="58" hidden="1" s="1" customFormat="1" ht="10.32" customHeight="1"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42"/>
    </row>
    <row r="59" hidden="1" s="1" customFormat="1" ht="22.8" customHeight="1">
      <c r="B59" s="37"/>
      <c r="C59" s="169" t="s">
        <v>70</v>
      </c>
      <c r="D59" s="38"/>
      <c r="E59" s="38"/>
      <c r="F59" s="38"/>
      <c r="G59" s="38"/>
      <c r="H59" s="38"/>
      <c r="I59" s="134"/>
      <c r="J59" s="100">
        <f>J85</f>
        <v>0</v>
      </c>
      <c r="K59" s="38"/>
      <c r="L59" s="42"/>
      <c r="AU59" s="16" t="s">
        <v>93</v>
      </c>
    </row>
    <row r="60" hidden="1" s="8" customFormat="1" ht="24.96" customHeight="1">
      <c r="B60" s="170"/>
      <c r="C60" s="171"/>
      <c r="D60" s="172" t="s">
        <v>137</v>
      </c>
      <c r="E60" s="173"/>
      <c r="F60" s="173"/>
      <c r="G60" s="173"/>
      <c r="H60" s="173"/>
      <c r="I60" s="174"/>
      <c r="J60" s="175">
        <f>J86</f>
        <v>0</v>
      </c>
      <c r="K60" s="171"/>
      <c r="L60" s="176"/>
    </row>
    <row r="61" hidden="1" s="11" customFormat="1" ht="19.92" customHeight="1">
      <c r="B61" s="221"/>
      <c r="C61" s="222"/>
      <c r="D61" s="223" t="s">
        <v>138</v>
      </c>
      <c r="E61" s="224"/>
      <c r="F61" s="224"/>
      <c r="G61" s="224"/>
      <c r="H61" s="224"/>
      <c r="I61" s="225"/>
      <c r="J61" s="226">
        <f>J87</f>
        <v>0</v>
      </c>
      <c r="K61" s="222"/>
      <c r="L61" s="227"/>
    </row>
    <row r="62" hidden="1" s="11" customFormat="1" ht="19.92" customHeight="1">
      <c r="B62" s="221"/>
      <c r="C62" s="222"/>
      <c r="D62" s="223" t="s">
        <v>139</v>
      </c>
      <c r="E62" s="224"/>
      <c r="F62" s="224"/>
      <c r="G62" s="224"/>
      <c r="H62" s="224"/>
      <c r="I62" s="225"/>
      <c r="J62" s="226">
        <f>J95</f>
        <v>0</v>
      </c>
      <c r="K62" s="222"/>
      <c r="L62" s="227"/>
    </row>
    <row r="63" hidden="1" s="11" customFormat="1" ht="19.92" customHeight="1">
      <c r="B63" s="221"/>
      <c r="C63" s="222"/>
      <c r="D63" s="223" t="s">
        <v>140</v>
      </c>
      <c r="E63" s="224"/>
      <c r="F63" s="224"/>
      <c r="G63" s="224"/>
      <c r="H63" s="224"/>
      <c r="I63" s="225"/>
      <c r="J63" s="226">
        <f>J108</f>
        <v>0</v>
      </c>
      <c r="K63" s="222"/>
      <c r="L63" s="227"/>
    </row>
    <row r="64" hidden="1" s="11" customFormat="1" ht="19.92" customHeight="1">
      <c r="B64" s="221"/>
      <c r="C64" s="222"/>
      <c r="D64" s="223" t="s">
        <v>141</v>
      </c>
      <c r="E64" s="224"/>
      <c r="F64" s="224"/>
      <c r="G64" s="224"/>
      <c r="H64" s="224"/>
      <c r="I64" s="225"/>
      <c r="J64" s="226">
        <f>J141</f>
        <v>0</v>
      </c>
      <c r="K64" s="222"/>
      <c r="L64" s="227"/>
    </row>
    <row r="65" hidden="1" s="11" customFormat="1" ht="19.92" customHeight="1">
      <c r="B65" s="221"/>
      <c r="C65" s="222"/>
      <c r="D65" s="223" t="s">
        <v>142</v>
      </c>
      <c r="E65" s="224"/>
      <c r="F65" s="224"/>
      <c r="G65" s="224"/>
      <c r="H65" s="224"/>
      <c r="I65" s="225"/>
      <c r="J65" s="226">
        <f>J144</f>
        <v>0</v>
      </c>
      <c r="K65" s="222"/>
      <c r="L65" s="227"/>
    </row>
    <row r="66" hidden="1" s="1" customFormat="1" ht="21.84" customHeight="1">
      <c r="B66" s="37"/>
      <c r="C66" s="38"/>
      <c r="D66" s="38"/>
      <c r="E66" s="38"/>
      <c r="F66" s="38"/>
      <c r="G66" s="38"/>
      <c r="H66" s="38"/>
      <c r="I66" s="134"/>
      <c r="J66" s="38"/>
      <c r="K66" s="38"/>
      <c r="L66" s="42"/>
    </row>
    <row r="67" hidden="1" s="1" customFormat="1" ht="6.96" customHeight="1">
      <c r="B67" s="57"/>
      <c r="C67" s="58"/>
      <c r="D67" s="58"/>
      <c r="E67" s="58"/>
      <c r="F67" s="58"/>
      <c r="G67" s="58"/>
      <c r="H67" s="58"/>
      <c r="I67" s="160"/>
      <c r="J67" s="58"/>
      <c r="K67" s="58"/>
      <c r="L67" s="42"/>
    </row>
    <row r="68" hidden="1"/>
    <row r="69" hidden="1"/>
    <row r="70" hidden="1"/>
    <row r="71" s="1" customFormat="1" ht="6.96" customHeight="1">
      <c r="B71" s="59"/>
      <c r="C71" s="60"/>
      <c r="D71" s="60"/>
      <c r="E71" s="60"/>
      <c r="F71" s="60"/>
      <c r="G71" s="60"/>
      <c r="H71" s="60"/>
      <c r="I71" s="163"/>
      <c r="J71" s="60"/>
      <c r="K71" s="60"/>
      <c r="L71" s="42"/>
    </row>
    <row r="72" s="1" customFormat="1" ht="24.96" customHeight="1">
      <c r="B72" s="37"/>
      <c r="C72" s="22" t="s">
        <v>96</v>
      </c>
      <c r="D72" s="38"/>
      <c r="E72" s="38"/>
      <c r="F72" s="38"/>
      <c r="G72" s="38"/>
      <c r="H72" s="38"/>
      <c r="I72" s="134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34"/>
      <c r="J73" s="38"/>
      <c r="K73" s="38"/>
      <c r="L73" s="42"/>
    </row>
    <row r="74" s="1" customFormat="1" ht="12" customHeight="1">
      <c r="B74" s="37"/>
      <c r="C74" s="31" t="s">
        <v>16</v>
      </c>
      <c r="D74" s="38"/>
      <c r="E74" s="38"/>
      <c r="F74" s="38"/>
      <c r="G74" s="38"/>
      <c r="H74" s="38"/>
      <c r="I74" s="134"/>
      <c r="J74" s="38"/>
      <c r="K74" s="38"/>
      <c r="L74" s="42"/>
    </row>
    <row r="75" s="1" customFormat="1" ht="16.5" customHeight="1">
      <c r="B75" s="37"/>
      <c r="C75" s="38"/>
      <c r="D75" s="38"/>
      <c r="E75" s="164" t="str">
        <f>E7</f>
        <v>II 230 Ostrov u Stříbra průtah - oprava</v>
      </c>
      <c r="F75" s="31"/>
      <c r="G75" s="31"/>
      <c r="H75" s="31"/>
      <c r="I75" s="134"/>
      <c r="J75" s="38"/>
      <c r="K75" s="38"/>
      <c r="L75" s="42"/>
    </row>
    <row r="76" s="1" customFormat="1" ht="12" customHeight="1">
      <c r="B76" s="37"/>
      <c r="C76" s="31" t="s">
        <v>87</v>
      </c>
      <c r="D76" s="38"/>
      <c r="E76" s="38"/>
      <c r="F76" s="38"/>
      <c r="G76" s="38"/>
      <c r="H76" s="38"/>
      <c r="I76" s="134"/>
      <c r="J76" s="38"/>
      <c r="K76" s="38"/>
      <c r="L76" s="42"/>
    </row>
    <row r="77" s="1" customFormat="1" ht="16.5" customHeight="1">
      <c r="B77" s="37"/>
      <c r="C77" s="38"/>
      <c r="D77" s="38"/>
      <c r="E77" s="67" t="str">
        <f>E9</f>
        <v>01 - Stavební řešení</v>
      </c>
      <c r="F77" s="38"/>
      <c r="G77" s="38"/>
      <c r="H77" s="38"/>
      <c r="I77" s="134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4"/>
      <c r="J78" s="38"/>
      <c r="K78" s="38"/>
      <c r="L78" s="42"/>
    </row>
    <row r="79" s="1" customFormat="1" ht="12" customHeight="1">
      <c r="B79" s="37"/>
      <c r="C79" s="31" t="s">
        <v>21</v>
      </c>
      <c r="D79" s="38"/>
      <c r="E79" s="38"/>
      <c r="F79" s="26" t="str">
        <f>F12</f>
        <v xml:space="preserve"> </v>
      </c>
      <c r="G79" s="38"/>
      <c r="H79" s="38"/>
      <c r="I79" s="137" t="s">
        <v>23</v>
      </c>
      <c r="J79" s="70" t="str">
        <f>IF(J12="","",J12)</f>
        <v>18.5.2020</v>
      </c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34"/>
      <c r="J80" s="38"/>
      <c r="K80" s="38"/>
      <c r="L80" s="42"/>
    </row>
    <row r="81" s="1" customFormat="1" ht="27.9" customHeight="1">
      <c r="B81" s="37"/>
      <c r="C81" s="31" t="s">
        <v>25</v>
      </c>
      <c r="D81" s="38"/>
      <c r="E81" s="38"/>
      <c r="F81" s="26" t="str">
        <f>E15</f>
        <v>Správa a údržba silnic Plzeňské kraje, p.o.</v>
      </c>
      <c r="G81" s="38"/>
      <c r="H81" s="38"/>
      <c r="I81" s="137" t="s">
        <v>31</v>
      </c>
      <c r="J81" s="35" t="str">
        <f>E21</f>
        <v>SG Geotechnika a.s.</v>
      </c>
      <c r="K81" s="38"/>
      <c r="L81" s="42"/>
    </row>
    <row r="82" s="1" customFormat="1" ht="15.15" customHeight="1">
      <c r="B82" s="37"/>
      <c r="C82" s="31" t="s">
        <v>29</v>
      </c>
      <c r="D82" s="38"/>
      <c r="E82" s="38"/>
      <c r="F82" s="26" t="str">
        <f>IF(E18="","",E18)</f>
        <v>Vyplň údaj</v>
      </c>
      <c r="G82" s="38"/>
      <c r="H82" s="38"/>
      <c r="I82" s="137" t="s">
        <v>34</v>
      </c>
      <c r="J82" s="35" t="str">
        <f>E24</f>
        <v>ROMAN MITAS</v>
      </c>
      <c r="K82" s="38"/>
      <c r="L82" s="42"/>
    </row>
    <row r="83" s="1" customFormat="1" ht="10.32" customHeight="1">
      <c r="B83" s="37"/>
      <c r="C83" s="38"/>
      <c r="D83" s="38"/>
      <c r="E83" s="38"/>
      <c r="F83" s="38"/>
      <c r="G83" s="38"/>
      <c r="H83" s="38"/>
      <c r="I83" s="134"/>
      <c r="J83" s="38"/>
      <c r="K83" s="38"/>
      <c r="L83" s="42"/>
    </row>
    <row r="84" s="9" customFormat="1" ht="29.28" customHeight="1">
      <c r="B84" s="177"/>
      <c r="C84" s="178" t="s">
        <v>97</v>
      </c>
      <c r="D84" s="179" t="s">
        <v>57</v>
      </c>
      <c r="E84" s="179" t="s">
        <v>53</v>
      </c>
      <c r="F84" s="179" t="s">
        <v>54</v>
      </c>
      <c r="G84" s="179" t="s">
        <v>98</v>
      </c>
      <c r="H84" s="179" t="s">
        <v>99</v>
      </c>
      <c r="I84" s="180" t="s">
        <v>100</v>
      </c>
      <c r="J84" s="179" t="s">
        <v>92</v>
      </c>
      <c r="K84" s="181" t="s">
        <v>101</v>
      </c>
      <c r="L84" s="182"/>
      <c r="M84" s="90" t="s">
        <v>19</v>
      </c>
      <c r="N84" s="91" t="s">
        <v>42</v>
      </c>
      <c r="O84" s="91" t="s">
        <v>102</v>
      </c>
      <c r="P84" s="91" t="s">
        <v>103</v>
      </c>
      <c r="Q84" s="91" t="s">
        <v>104</v>
      </c>
      <c r="R84" s="91" t="s">
        <v>105</v>
      </c>
      <c r="S84" s="91" t="s">
        <v>106</v>
      </c>
      <c r="T84" s="92" t="s">
        <v>107</v>
      </c>
    </row>
    <row r="85" s="1" customFormat="1" ht="22.8" customHeight="1">
      <c r="B85" s="37"/>
      <c r="C85" s="97" t="s">
        <v>108</v>
      </c>
      <c r="D85" s="38"/>
      <c r="E85" s="38"/>
      <c r="F85" s="38"/>
      <c r="G85" s="38"/>
      <c r="H85" s="38"/>
      <c r="I85" s="134"/>
      <c r="J85" s="183">
        <f>BK85</f>
        <v>0</v>
      </c>
      <c r="K85" s="38"/>
      <c r="L85" s="42"/>
      <c r="M85" s="93"/>
      <c r="N85" s="94"/>
      <c r="O85" s="94"/>
      <c r="P85" s="184">
        <f>P86</f>
        <v>0</v>
      </c>
      <c r="Q85" s="94"/>
      <c r="R85" s="184">
        <f>R86</f>
        <v>44.107050000000001</v>
      </c>
      <c r="S85" s="94"/>
      <c r="T85" s="185">
        <f>T86</f>
        <v>575.98000000000002</v>
      </c>
      <c r="AT85" s="16" t="s">
        <v>71</v>
      </c>
      <c r="AU85" s="16" t="s">
        <v>93</v>
      </c>
      <c r="BK85" s="186">
        <f>BK86</f>
        <v>0</v>
      </c>
    </row>
    <row r="86" s="10" customFormat="1" ht="25.92" customHeight="1">
      <c r="B86" s="187"/>
      <c r="C86" s="188"/>
      <c r="D86" s="189" t="s">
        <v>71</v>
      </c>
      <c r="E86" s="190" t="s">
        <v>143</v>
      </c>
      <c r="F86" s="190" t="s">
        <v>144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P87+P95+P108+P141+P144</f>
        <v>0</v>
      </c>
      <c r="Q86" s="195"/>
      <c r="R86" s="196">
        <f>R87+R95+R108+R141+R144</f>
        <v>44.107050000000001</v>
      </c>
      <c r="S86" s="195"/>
      <c r="T86" s="197">
        <f>T87+T95+T108+T141+T144</f>
        <v>575.98000000000002</v>
      </c>
      <c r="AR86" s="198" t="s">
        <v>80</v>
      </c>
      <c r="AT86" s="199" t="s">
        <v>71</v>
      </c>
      <c r="AU86" s="199" t="s">
        <v>72</v>
      </c>
      <c r="AY86" s="198" t="s">
        <v>111</v>
      </c>
      <c r="BK86" s="200">
        <f>BK87+BK95+BK108+BK141+BK144</f>
        <v>0</v>
      </c>
    </row>
    <row r="87" s="10" customFormat="1" ht="22.8" customHeight="1">
      <c r="B87" s="187"/>
      <c r="C87" s="188"/>
      <c r="D87" s="189" t="s">
        <v>71</v>
      </c>
      <c r="E87" s="228" t="s">
        <v>80</v>
      </c>
      <c r="F87" s="228" t="s">
        <v>145</v>
      </c>
      <c r="G87" s="188"/>
      <c r="H87" s="188"/>
      <c r="I87" s="191"/>
      <c r="J87" s="229">
        <f>BK87</f>
        <v>0</v>
      </c>
      <c r="K87" s="188"/>
      <c r="L87" s="193"/>
      <c r="M87" s="194"/>
      <c r="N87" s="195"/>
      <c r="O87" s="195"/>
      <c r="P87" s="196">
        <f>SUM(P88:P94)</f>
        <v>0</v>
      </c>
      <c r="Q87" s="195"/>
      <c r="R87" s="196">
        <f>SUM(R88:R94)</f>
        <v>0.1893</v>
      </c>
      <c r="S87" s="195"/>
      <c r="T87" s="197">
        <f>SUM(T88:T94)</f>
        <v>486.40000000000003</v>
      </c>
      <c r="AR87" s="198" t="s">
        <v>80</v>
      </c>
      <c r="AT87" s="199" t="s">
        <v>71</v>
      </c>
      <c r="AU87" s="199" t="s">
        <v>80</v>
      </c>
      <c r="AY87" s="198" t="s">
        <v>111</v>
      </c>
      <c r="BK87" s="200">
        <f>SUM(BK88:BK94)</f>
        <v>0</v>
      </c>
    </row>
    <row r="88" s="1" customFormat="1" ht="48" customHeight="1">
      <c r="B88" s="37"/>
      <c r="C88" s="201" t="s">
        <v>80</v>
      </c>
      <c r="D88" s="201" t="s">
        <v>112</v>
      </c>
      <c r="E88" s="202" t="s">
        <v>146</v>
      </c>
      <c r="F88" s="203" t="s">
        <v>147</v>
      </c>
      <c r="G88" s="204" t="s">
        <v>148</v>
      </c>
      <c r="H88" s="205">
        <v>3660</v>
      </c>
      <c r="I88" s="206"/>
      <c r="J88" s="205">
        <f>ROUND(I88*H88,1)</f>
        <v>0</v>
      </c>
      <c r="K88" s="203" t="s">
        <v>116</v>
      </c>
      <c r="L88" s="42"/>
      <c r="M88" s="207" t="s">
        <v>19</v>
      </c>
      <c r="N88" s="208" t="s">
        <v>43</v>
      </c>
      <c r="O88" s="82"/>
      <c r="P88" s="209">
        <f>O88*H88</f>
        <v>0</v>
      </c>
      <c r="Q88" s="209">
        <v>5.0000000000000002E-05</v>
      </c>
      <c r="R88" s="209">
        <f>Q88*H88</f>
        <v>0.183</v>
      </c>
      <c r="S88" s="209">
        <v>0.128</v>
      </c>
      <c r="T88" s="210">
        <f>S88*H88</f>
        <v>468.48000000000002</v>
      </c>
      <c r="AR88" s="211" t="s">
        <v>149</v>
      </c>
      <c r="AT88" s="211" t="s">
        <v>112</v>
      </c>
      <c r="AU88" s="211" t="s">
        <v>82</v>
      </c>
      <c r="AY88" s="16" t="s">
        <v>111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6" t="s">
        <v>80</v>
      </c>
      <c r="BK88" s="212">
        <f>ROUND(I88*H88,1)</f>
        <v>0</v>
      </c>
      <c r="BL88" s="16" t="s">
        <v>149</v>
      </c>
      <c r="BM88" s="211" t="s">
        <v>150</v>
      </c>
    </row>
    <row r="89" s="1" customFormat="1">
      <c r="B89" s="37"/>
      <c r="C89" s="38"/>
      <c r="D89" s="213" t="s">
        <v>151</v>
      </c>
      <c r="E89" s="38"/>
      <c r="F89" s="214" t="s">
        <v>152</v>
      </c>
      <c r="G89" s="38"/>
      <c r="H89" s="38"/>
      <c r="I89" s="134"/>
      <c r="J89" s="38"/>
      <c r="K89" s="38"/>
      <c r="L89" s="42"/>
      <c r="M89" s="215"/>
      <c r="N89" s="82"/>
      <c r="O89" s="82"/>
      <c r="P89" s="82"/>
      <c r="Q89" s="82"/>
      <c r="R89" s="82"/>
      <c r="S89" s="82"/>
      <c r="T89" s="83"/>
      <c r="AT89" s="16" t="s">
        <v>151</v>
      </c>
      <c r="AU89" s="16" t="s">
        <v>82</v>
      </c>
    </row>
    <row r="90" s="1" customFormat="1" ht="48" customHeight="1">
      <c r="B90" s="37"/>
      <c r="C90" s="201" t="s">
        <v>82</v>
      </c>
      <c r="D90" s="201" t="s">
        <v>112</v>
      </c>
      <c r="E90" s="202" t="s">
        <v>153</v>
      </c>
      <c r="F90" s="203" t="s">
        <v>154</v>
      </c>
      <c r="G90" s="204" t="s">
        <v>148</v>
      </c>
      <c r="H90" s="205">
        <v>70</v>
      </c>
      <c r="I90" s="206"/>
      <c r="J90" s="205">
        <f>ROUND(I90*H90,1)</f>
        <v>0</v>
      </c>
      <c r="K90" s="203" t="s">
        <v>116</v>
      </c>
      <c r="L90" s="42"/>
      <c r="M90" s="207" t="s">
        <v>19</v>
      </c>
      <c r="N90" s="208" t="s">
        <v>43</v>
      </c>
      <c r="O90" s="82"/>
      <c r="P90" s="209">
        <f>O90*H90</f>
        <v>0</v>
      </c>
      <c r="Q90" s="209">
        <v>9.0000000000000006E-05</v>
      </c>
      <c r="R90" s="209">
        <f>Q90*H90</f>
        <v>0.0063</v>
      </c>
      <c r="S90" s="209">
        <v>0.25600000000000001</v>
      </c>
      <c r="T90" s="210">
        <f>S90*H90</f>
        <v>17.920000000000002</v>
      </c>
      <c r="AR90" s="211" t="s">
        <v>149</v>
      </c>
      <c r="AT90" s="211" t="s">
        <v>112</v>
      </c>
      <c r="AU90" s="211" t="s">
        <v>82</v>
      </c>
      <c r="AY90" s="16" t="s">
        <v>111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6" t="s">
        <v>80</v>
      </c>
      <c r="BK90" s="212">
        <f>ROUND(I90*H90,1)</f>
        <v>0</v>
      </c>
      <c r="BL90" s="16" t="s">
        <v>149</v>
      </c>
      <c r="BM90" s="211" t="s">
        <v>155</v>
      </c>
    </row>
    <row r="91" s="1" customFormat="1">
      <c r="B91" s="37"/>
      <c r="C91" s="38"/>
      <c r="D91" s="213" t="s">
        <v>151</v>
      </c>
      <c r="E91" s="38"/>
      <c r="F91" s="214" t="s">
        <v>152</v>
      </c>
      <c r="G91" s="38"/>
      <c r="H91" s="38"/>
      <c r="I91" s="134"/>
      <c r="J91" s="38"/>
      <c r="K91" s="38"/>
      <c r="L91" s="42"/>
      <c r="M91" s="215"/>
      <c r="N91" s="82"/>
      <c r="O91" s="82"/>
      <c r="P91" s="82"/>
      <c r="Q91" s="82"/>
      <c r="R91" s="82"/>
      <c r="S91" s="82"/>
      <c r="T91" s="83"/>
      <c r="AT91" s="16" t="s">
        <v>151</v>
      </c>
      <c r="AU91" s="16" t="s">
        <v>82</v>
      </c>
    </row>
    <row r="92" s="12" customFormat="1">
      <c r="B92" s="230"/>
      <c r="C92" s="231"/>
      <c r="D92" s="213" t="s">
        <v>156</v>
      </c>
      <c r="E92" s="232" t="s">
        <v>19</v>
      </c>
      <c r="F92" s="233" t="s">
        <v>157</v>
      </c>
      <c r="G92" s="231"/>
      <c r="H92" s="232" t="s">
        <v>19</v>
      </c>
      <c r="I92" s="234"/>
      <c r="J92" s="231"/>
      <c r="K92" s="231"/>
      <c r="L92" s="235"/>
      <c r="M92" s="236"/>
      <c r="N92" s="237"/>
      <c r="O92" s="237"/>
      <c r="P92" s="237"/>
      <c r="Q92" s="237"/>
      <c r="R92" s="237"/>
      <c r="S92" s="237"/>
      <c r="T92" s="238"/>
      <c r="AT92" s="239" t="s">
        <v>156</v>
      </c>
      <c r="AU92" s="239" t="s">
        <v>82</v>
      </c>
      <c r="AV92" s="12" t="s">
        <v>80</v>
      </c>
      <c r="AW92" s="12" t="s">
        <v>33</v>
      </c>
      <c r="AX92" s="12" t="s">
        <v>72</v>
      </c>
      <c r="AY92" s="239" t="s">
        <v>111</v>
      </c>
    </row>
    <row r="93" s="13" customFormat="1">
      <c r="B93" s="240"/>
      <c r="C93" s="241"/>
      <c r="D93" s="213" t="s">
        <v>156</v>
      </c>
      <c r="E93" s="242" t="s">
        <v>19</v>
      </c>
      <c r="F93" s="243" t="s">
        <v>158</v>
      </c>
      <c r="G93" s="241"/>
      <c r="H93" s="244">
        <v>70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AT93" s="250" t="s">
        <v>156</v>
      </c>
      <c r="AU93" s="250" t="s">
        <v>82</v>
      </c>
      <c r="AV93" s="13" t="s">
        <v>82</v>
      </c>
      <c r="AW93" s="13" t="s">
        <v>33</v>
      </c>
      <c r="AX93" s="13" t="s">
        <v>72</v>
      </c>
      <c r="AY93" s="250" t="s">
        <v>111</v>
      </c>
    </row>
    <row r="94" s="14" customFormat="1">
      <c r="B94" s="251"/>
      <c r="C94" s="252"/>
      <c r="D94" s="213" t="s">
        <v>156</v>
      </c>
      <c r="E94" s="253" t="s">
        <v>19</v>
      </c>
      <c r="F94" s="254" t="s">
        <v>159</v>
      </c>
      <c r="G94" s="252"/>
      <c r="H94" s="255">
        <v>70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AT94" s="261" t="s">
        <v>156</v>
      </c>
      <c r="AU94" s="261" t="s">
        <v>82</v>
      </c>
      <c r="AV94" s="14" t="s">
        <v>149</v>
      </c>
      <c r="AW94" s="14" t="s">
        <v>4</v>
      </c>
      <c r="AX94" s="14" t="s">
        <v>80</v>
      </c>
      <c r="AY94" s="261" t="s">
        <v>111</v>
      </c>
    </row>
    <row r="95" s="10" customFormat="1" ht="22.8" customHeight="1">
      <c r="B95" s="187"/>
      <c r="C95" s="188"/>
      <c r="D95" s="189" t="s">
        <v>71</v>
      </c>
      <c r="E95" s="228" t="s">
        <v>127</v>
      </c>
      <c r="F95" s="228" t="s">
        <v>160</v>
      </c>
      <c r="G95" s="188"/>
      <c r="H95" s="188"/>
      <c r="I95" s="191"/>
      <c r="J95" s="229">
        <f>BK95</f>
        <v>0</v>
      </c>
      <c r="K95" s="188"/>
      <c r="L95" s="193"/>
      <c r="M95" s="194"/>
      <c r="N95" s="195"/>
      <c r="O95" s="195"/>
      <c r="P95" s="196">
        <f>SUM(P96:P107)</f>
        <v>0</v>
      </c>
      <c r="Q95" s="195"/>
      <c r="R95" s="196">
        <f>SUM(R96:R107)</f>
        <v>39.158200000000001</v>
      </c>
      <c r="S95" s="195"/>
      <c r="T95" s="197">
        <f>SUM(T96:T107)</f>
        <v>0</v>
      </c>
      <c r="AR95" s="198" t="s">
        <v>80</v>
      </c>
      <c r="AT95" s="199" t="s">
        <v>71</v>
      </c>
      <c r="AU95" s="199" t="s">
        <v>80</v>
      </c>
      <c r="AY95" s="198" t="s">
        <v>111</v>
      </c>
      <c r="BK95" s="200">
        <f>SUM(BK96:BK107)</f>
        <v>0</v>
      </c>
    </row>
    <row r="96" s="1" customFormat="1" ht="36" customHeight="1">
      <c r="B96" s="37"/>
      <c r="C96" s="201" t="s">
        <v>161</v>
      </c>
      <c r="D96" s="201" t="s">
        <v>112</v>
      </c>
      <c r="E96" s="202" t="s">
        <v>162</v>
      </c>
      <c r="F96" s="203" t="s">
        <v>163</v>
      </c>
      <c r="G96" s="204" t="s">
        <v>148</v>
      </c>
      <c r="H96" s="205">
        <v>70</v>
      </c>
      <c r="I96" s="206"/>
      <c r="J96" s="205">
        <f>ROUND(I96*H96,1)</f>
        <v>0</v>
      </c>
      <c r="K96" s="203" t="s">
        <v>116</v>
      </c>
      <c r="L96" s="42"/>
      <c r="M96" s="207" t="s">
        <v>19</v>
      </c>
      <c r="N96" s="208" t="s">
        <v>43</v>
      </c>
      <c r="O96" s="82"/>
      <c r="P96" s="209">
        <f>O96*H96</f>
        <v>0</v>
      </c>
      <c r="Q96" s="209">
        <v>0.15826000000000001</v>
      </c>
      <c r="R96" s="209">
        <f>Q96*H96</f>
        <v>11.078200000000001</v>
      </c>
      <c r="S96" s="209">
        <v>0</v>
      </c>
      <c r="T96" s="210">
        <f>S96*H96</f>
        <v>0</v>
      </c>
      <c r="AR96" s="211" t="s">
        <v>149</v>
      </c>
      <c r="AT96" s="211" t="s">
        <v>112</v>
      </c>
      <c r="AU96" s="211" t="s">
        <v>82</v>
      </c>
      <c r="AY96" s="16" t="s">
        <v>111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6" t="s">
        <v>80</v>
      </c>
      <c r="BK96" s="212">
        <f>ROUND(I96*H96,1)</f>
        <v>0</v>
      </c>
      <c r="BL96" s="16" t="s">
        <v>149</v>
      </c>
      <c r="BM96" s="211" t="s">
        <v>164</v>
      </c>
    </row>
    <row r="97" s="1" customFormat="1">
      <c r="B97" s="37"/>
      <c r="C97" s="38"/>
      <c r="D97" s="213" t="s">
        <v>151</v>
      </c>
      <c r="E97" s="38"/>
      <c r="F97" s="214" t="s">
        <v>165</v>
      </c>
      <c r="G97" s="38"/>
      <c r="H97" s="38"/>
      <c r="I97" s="134"/>
      <c r="J97" s="38"/>
      <c r="K97" s="38"/>
      <c r="L97" s="42"/>
      <c r="M97" s="215"/>
      <c r="N97" s="82"/>
      <c r="O97" s="82"/>
      <c r="P97" s="82"/>
      <c r="Q97" s="82"/>
      <c r="R97" s="82"/>
      <c r="S97" s="82"/>
      <c r="T97" s="83"/>
      <c r="AT97" s="16" t="s">
        <v>151</v>
      </c>
      <c r="AU97" s="16" t="s">
        <v>82</v>
      </c>
    </row>
    <row r="98" s="1" customFormat="1">
      <c r="B98" s="37"/>
      <c r="C98" s="38"/>
      <c r="D98" s="213" t="s">
        <v>119</v>
      </c>
      <c r="E98" s="38"/>
      <c r="F98" s="214" t="s">
        <v>166</v>
      </c>
      <c r="G98" s="38"/>
      <c r="H98" s="38"/>
      <c r="I98" s="134"/>
      <c r="J98" s="38"/>
      <c r="K98" s="38"/>
      <c r="L98" s="42"/>
      <c r="M98" s="215"/>
      <c r="N98" s="82"/>
      <c r="O98" s="82"/>
      <c r="P98" s="82"/>
      <c r="Q98" s="82"/>
      <c r="R98" s="82"/>
      <c r="S98" s="82"/>
      <c r="T98" s="83"/>
      <c r="AT98" s="16" t="s">
        <v>119</v>
      </c>
      <c r="AU98" s="16" t="s">
        <v>82</v>
      </c>
    </row>
    <row r="99" s="1" customFormat="1" ht="24" customHeight="1">
      <c r="B99" s="37"/>
      <c r="C99" s="201" t="s">
        <v>149</v>
      </c>
      <c r="D99" s="201" t="s">
        <v>112</v>
      </c>
      <c r="E99" s="202" t="s">
        <v>167</v>
      </c>
      <c r="F99" s="203" t="s">
        <v>168</v>
      </c>
      <c r="G99" s="204" t="s">
        <v>148</v>
      </c>
      <c r="H99" s="205">
        <v>3730</v>
      </c>
      <c r="I99" s="206"/>
      <c r="J99" s="205">
        <f>ROUND(I99*H99,1)</f>
        <v>0</v>
      </c>
      <c r="K99" s="203" t="s">
        <v>116</v>
      </c>
      <c r="L99" s="42"/>
      <c r="M99" s="207" t="s">
        <v>19</v>
      </c>
      <c r="N99" s="208" t="s">
        <v>43</v>
      </c>
      <c r="O99" s="82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211" t="s">
        <v>149</v>
      </c>
      <c r="AT99" s="211" t="s">
        <v>112</v>
      </c>
      <c r="AU99" s="211" t="s">
        <v>82</v>
      </c>
      <c r="AY99" s="16" t="s">
        <v>111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6" t="s">
        <v>80</v>
      </c>
      <c r="BK99" s="212">
        <f>ROUND(I99*H99,1)</f>
        <v>0</v>
      </c>
      <c r="BL99" s="16" t="s">
        <v>149</v>
      </c>
      <c r="BM99" s="211" t="s">
        <v>169</v>
      </c>
    </row>
    <row r="100" s="13" customFormat="1">
      <c r="B100" s="240"/>
      <c r="C100" s="241"/>
      <c r="D100" s="213" t="s">
        <v>156</v>
      </c>
      <c r="E100" s="242" t="s">
        <v>19</v>
      </c>
      <c r="F100" s="243" t="s">
        <v>158</v>
      </c>
      <c r="G100" s="241"/>
      <c r="H100" s="244">
        <v>70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AT100" s="250" t="s">
        <v>156</v>
      </c>
      <c r="AU100" s="250" t="s">
        <v>82</v>
      </c>
      <c r="AV100" s="13" t="s">
        <v>82</v>
      </c>
      <c r="AW100" s="13" t="s">
        <v>33</v>
      </c>
      <c r="AX100" s="13" t="s">
        <v>72</v>
      </c>
      <c r="AY100" s="250" t="s">
        <v>111</v>
      </c>
    </row>
    <row r="101" s="13" customFormat="1">
      <c r="B101" s="240"/>
      <c r="C101" s="241"/>
      <c r="D101" s="213" t="s">
        <v>156</v>
      </c>
      <c r="E101" s="242" t="s">
        <v>19</v>
      </c>
      <c r="F101" s="243" t="s">
        <v>170</v>
      </c>
      <c r="G101" s="241"/>
      <c r="H101" s="244">
        <v>3660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AT101" s="250" t="s">
        <v>156</v>
      </c>
      <c r="AU101" s="250" t="s">
        <v>82</v>
      </c>
      <c r="AV101" s="13" t="s">
        <v>82</v>
      </c>
      <c r="AW101" s="13" t="s">
        <v>33</v>
      </c>
      <c r="AX101" s="13" t="s">
        <v>72</v>
      </c>
      <c r="AY101" s="250" t="s">
        <v>111</v>
      </c>
    </row>
    <row r="102" s="14" customFormat="1">
      <c r="B102" s="251"/>
      <c r="C102" s="252"/>
      <c r="D102" s="213" t="s">
        <v>156</v>
      </c>
      <c r="E102" s="253" t="s">
        <v>19</v>
      </c>
      <c r="F102" s="254" t="s">
        <v>159</v>
      </c>
      <c r="G102" s="252"/>
      <c r="H102" s="255">
        <v>3730</v>
      </c>
      <c r="I102" s="256"/>
      <c r="J102" s="252"/>
      <c r="K102" s="252"/>
      <c r="L102" s="257"/>
      <c r="M102" s="258"/>
      <c r="N102" s="259"/>
      <c r="O102" s="259"/>
      <c r="P102" s="259"/>
      <c r="Q102" s="259"/>
      <c r="R102" s="259"/>
      <c r="S102" s="259"/>
      <c r="T102" s="260"/>
      <c r="AT102" s="261" t="s">
        <v>156</v>
      </c>
      <c r="AU102" s="261" t="s">
        <v>82</v>
      </c>
      <c r="AV102" s="14" t="s">
        <v>149</v>
      </c>
      <c r="AW102" s="14" t="s">
        <v>4</v>
      </c>
      <c r="AX102" s="14" t="s">
        <v>80</v>
      </c>
      <c r="AY102" s="261" t="s">
        <v>111</v>
      </c>
    </row>
    <row r="103" s="1" customFormat="1" ht="48" customHeight="1">
      <c r="B103" s="37"/>
      <c r="C103" s="201" t="s">
        <v>127</v>
      </c>
      <c r="D103" s="201" t="s">
        <v>112</v>
      </c>
      <c r="E103" s="202" t="s">
        <v>171</v>
      </c>
      <c r="F103" s="203" t="s">
        <v>172</v>
      </c>
      <c r="G103" s="204" t="s">
        <v>148</v>
      </c>
      <c r="H103" s="205">
        <v>3660</v>
      </c>
      <c r="I103" s="206"/>
      <c r="J103" s="205">
        <f>ROUND(I103*H103,1)</f>
        <v>0</v>
      </c>
      <c r="K103" s="203" t="s">
        <v>116</v>
      </c>
      <c r="L103" s="42"/>
      <c r="M103" s="207" t="s">
        <v>19</v>
      </c>
      <c r="N103" s="208" t="s">
        <v>43</v>
      </c>
      <c r="O103" s="82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AR103" s="211" t="s">
        <v>149</v>
      </c>
      <c r="AT103" s="211" t="s">
        <v>112</v>
      </c>
      <c r="AU103" s="211" t="s">
        <v>82</v>
      </c>
      <c r="AY103" s="16" t="s">
        <v>111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6" t="s">
        <v>80</v>
      </c>
      <c r="BK103" s="212">
        <f>ROUND(I103*H103,1)</f>
        <v>0</v>
      </c>
      <c r="BL103" s="16" t="s">
        <v>149</v>
      </c>
      <c r="BM103" s="211" t="s">
        <v>173</v>
      </c>
    </row>
    <row r="104" s="1" customFormat="1">
      <c r="B104" s="37"/>
      <c r="C104" s="38"/>
      <c r="D104" s="213" t="s">
        <v>151</v>
      </c>
      <c r="E104" s="38"/>
      <c r="F104" s="214" t="s">
        <v>174</v>
      </c>
      <c r="G104" s="38"/>
      <c r="H104" s="38"/>
      <c r="I104" s="134"/>
      <c r="J104" s="38"/>
      <c r="K104" s="38"/>
      <c r="L104" s="42"/>
      <c r="M104" s="215"/>
      <c r="N104" s="82"/>
      <c r="O104" s="82"/>
      <c r="P104" s="82"/>
      <c r="Q104" s="82"/>
      <c r="R104" s="82"/>
      <c r="S104" s="82"/>
      <c r="T104" s="83"/>
      <c r="AT104" s="16" t="s">
        <v>151</v>
      </c>
      <c r="AU104" s="16" t="s">
        <v>82</v>
      </c>
    </row>
    <row r="105" s="1" customFormat="1" ht="36" customHeight="1">
      <c r="B105" s="37"/>
      <c r="C105" s="201" t="s">
        <v>132</v>
      </c>
      <c r="D105" s="201" t="s">
        <v>112</v>
      </c>
      <c r="E105" s="202" t="s">
        <v>175</v>
      </c>
      <c r="F105" s="203" t="s">
        <v>176</v>
      </c>
      <c r="G105" s="204" t="s">
        <v>148</v>
      </c>
      <c r="H105" s="205">
        <v>130</v>
      </c>
      <c r="I105" s="206"/>
      <c r="J105" s="205">
        <f>ROUND(I105*H105,1)</f>
        <v>0</v>
      </c>
      <c r="K105" s="203" t="s">
        <v>116</v>
      </c>
      <c r="L105" s="42"/>
      <c r="M105" s="207" t="s">
        <v>19</v>
      </c>
      <c r="N105" s="208" t="s">
        <v>43</v>
      </c>
      <c r="O105" s="82"/>
      <c r="P105" s="209">
        <f>O105*H105</f>
        <v>0</v>
      </c>
      <c r="Q105" s="209">
        <v>0.216</v>
      </c>
      <c r="R105" s="209">
        <f>Q105*H105</f>
        <v>28.079999999999998</v>
      </c>
      <c r="S105" s="209">
        <v>0</v>
      </c>
      <c r="T105" s="210">
        <f>S105*H105</f>
        <v>0</v>
      </c>
      <c r="AR105" s="211" t="s">
        <v>149</v>
      </c>
      <c r="AT105" s="211" t="s">
        <v>112</v>
      </c>
      <c r="AU105" s="211" t="s">
        <v>82</v>
      </c>
      <c r="AY105" s="16" t="s">
        <v>111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6" t="s">
        <v>80</v>
      </c>
      <c r="BK105" s="212">
        <f>ROUND(I105*H105,1)</f>
        <v>0</v>
      </c>
      <c r="BL105" s="16" t="s">
        <v>149</v>
      </c>
      <c r="BM105" s="211" t="s">
        <v>177</v>
      </c>
    </row>
    <row r="106" s="1" customFormat="1">
      <c r="B106" s="37"/>
      <c r="C106" s="38"/>
      <c r="D106" s="213" t="s">
        <v>151</v>
      </c>
      <c r="E106" s="38"/>
      <c r="F106" s="214" t="s">
        <v>178</v>
      </c>
      <c r="G106" s="38"/>
      <c r="H106" s="38"/>
      <c r="I106" s="134"/>
      <c r="J106" s="38"/>
      <c r="K106" s="38"/>
      <c r="L106" s="42"/>
      <c r="M106" s="215"/>
      <c r="N106" s="82"/>
      <c r="O106" s="82"/>
      <c r="P106" s="82"/>
      <c r="Q106" s="82"/>
      <c r="R106" s="82"/>
      <c r="S106" s="82"/>
      <c r="T106" s="83"/>
      <c r="AT106" s="16" t="s">
        <v>151</v>
      </c>
      <c r="AU106" s="16" t="s">
        <v>82</v>
      </c>
    </row>
    <row r="107" s="1" customFormat="1">
      <c r="B107" s="37"/>
      <c r="C107" s="38"/>
      <c r="D107" s="213" t="s">
        <v>119</v>
      </c>
      <c r="E107" s="38"/>
      <c r="F107" s="214" t="s">
        <v>179</v>
      </c>
      <c r="G107" s="38"/>
      <c r="H107" s="38"/>
      <c r="I107" s="134"/>
      <c r="J107" s="38"/>
      <c r="K107" s="38"/>
      <c r="L107" s="42"/>
      <c r="M107" s="215"/>
      <c r="N107" s="82"/>
      <c r="O107" s="82"/>
      <c r="P107" s="82"/>
      <c r="Q107" s="82"/>
      <c r="R107" s="82"/>
      <c r="S107" s="82"/>
      <c r="T107" s="83"/>
      <c r="AT107" s="16" t="s">
        <v>119</v>
      </c>
      <c r="AU107" s="16" t="s">
        <v>82</v>
      </c>
    </row>
    <row r="108" s="10" customFormat="1" ht="22.8" customHeight="1">
      <c r="B108" s="187"/>
      <c r="C108" s="188"/>
      <c r="D108" s="189" t="s">
        <v>71</v>
      </c>
      <c r="E108" s="228" t="s">
        <v>180</v>
      </c>
      <c r="F108" s="228" t="s">
        <v>181</v>
      </c>
      <c r="G108" s="188"/>
      <c r="H108" s="188"/>
      <c r="I108" s="191"/>
      <c r="J108" s="229">
        <f>BK108</f>
        <v>0</v>
      </c>
      <c r="K108" s="188"/>
      <c r="L108" s="193"/>
      <c r="M108" s="194"/>
      <c r="N108" s="195"/>
      <c r="O108" s="195"/>
      <c r="P108" s="196">
        <f>SUM(P109:P140)</f>
        <v>0</v>
      </c>
      <c r="Q108" s="195"/>
      <c r="R108" s="196">
        <f>SUM(R109:R140)</f>
        <v>4.7595499999999999</v>
      </c>
      <c r="S108" s="195"/>
      <c r="T108" s="197">
        <f>SUM(T109:T140)</f>
        <v>89.579999999999998</v>
      </c>
      <c r="AR108" s="198" t="s">
        <v>80</v>
      </c>
      <c r="AT108" s="199" t="s">
        <v>71</v>
      </c>
      <c r="AU108" s="199" t="s">
        <v>80</v>
      </c>
      <c r="AY108" s="198" t="s">
        <v>111</v>
      </c>
      <c r="BK108" s="200">
        <f>SUM(BK109:BK140)</f>
        <v>0</v>
      </c>
    </row>
    <row r="109" s="1" customFormat="1" ht="24" customHeight="1">
      <c r="B109" s="37"/>
      <c r="C109" s="201" t="s">
        <v>182</v>
      </c>
      <c r="D109" s="201" t="s">
        <v>112</v>
      </c>
      <c r="E109" s="202" t="s">
        <v>183</v>
      </c>
      <c r="F109" s="203" t="s">
        <v>184</v>
      </c>
      <c r="G109" s="204" t="s">
        <v>185</v>
      </c>
      <c r="H109" s="205">
        <v>1235</v>
      </c>
      <c r="I109" s="206"/>
      <c r="J109" s="205">
        <f>ROUND(I109*H109,1)</f>
        <v>0</v>
      </c>
      <c r="K109" s="203" t="s">
        <v>116</v>
      </c>
      <c r="L109" s="42"/>
      <c r="M109" s="207" t="s">
        <v>19</v>
      </c>
      <c r="N109" s="208" t="s">
        <v>43</v>
      </c>
      <c r="O109" s="82"/>
      <c r="P109" s="209">
        <f>O109*H109</f>
        <v>0</v>
      </c>
      <c r="Q109" s="209">
        <v>0.00033</v>
      </c>
      <c r="R109" s="209">
        <f>Q109*H109</f>
        <v>0.40755000000000002</v>
      </c>
      <c r="S109" s="209">
        <v>0</v>
      </c>
      <c r="T109" s="210">
        <f>S109*H109</f>
        <v>0</v>
      </c>
      <c r="AR109" s="211" t="s">
        <v>149</v>
      </c>
      <c r="AT109" s="211" t="s">
        <v>112</v>
      </c>
      <c r="AU109" s="211" t="s">
        <v>82</v>
      </c>
      <c r="AY109" s="16" t="s">
        <v>111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6" t="s">
        <v>80</v>
      </c>
      <c r="BK109" s="212">
        <f>ROUND(I109*H109,1)</f>
        <v>0</v>
      </c>
      <c r="BL109" s="16" t="s">
        <v>149</v>
      </c>
      <c r="BM109" s="211" t="s">
        <v>186</v>
      </c>
    </row>
    <row r="110" s="1" customFormat="1">
      <c r="B110" s="37"/>
      <c r="C110" s="38"/>
      <c r="D110" s="213" t="s">
        <v>151</v>
      </c>
      <c r="E110" s="38"/>
      <c r="F110" s="214" t="s">
        <v>187</v>
      </c>
      <c r="G110" s="38"/>
      <c r="H110" s="38"/>
      <c r="I110" s="134"/>
      <c r="J110" s="38"/>
      <c r="K110" s="38"/>
      <c r="L110" s="42"/>
      <c r="M110" s="215"/>
      <c r="N110" s="82"/>
      <c r="O110" s="82"/>
      <c r="P110" s="82"/>
      <c r="Q110" s="82"/>
      <c r="R110" s="82"/>
      <c r="S110" s="82"/>
      <c r="T110" s="83"/>
      <c r="AT110" s="16" t="s">
        <v>151</v>
      </c>
      <c r="AU110" s="16" t="s">
        <v>82</v>
      </c>
    </row>
    <row r="111" s="13" customFormat="1">
      <c r="B111" s="240"/>
      <c r="C111" s="241"/>
      <c r="D111" s="213" t="s">
        <v>156</v>
      </c>
      <c r="E111" s="242" t="s">
        <v>19</v>
      </c>
      <c r="F111" s="243" t="s">
        <v>188</v>
      </c>
      <c r="G111" s="241"/>
      <c r="H111" s="244">
        <v>1235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AT111" s="250" t="s">
        <v>156</v>
      </c>
      <c r="AU111" s="250" t="s">
        <v>82</v>
      </c>
      <c r="AV111" s="13" t="s">
        <v>82</v>
      </c>
      <c r="AW111" s="13" t="s">
        <v>33</v>
      </c>
      <c r="AX111" s="13" t="s">
        <v>72</v>
      </c>
      <c r="AY111" s="250" t="s">
        <v>111</v>
      </c>
    </row>
    <row r="112" s="14" customFormat="1">
      <c r="B112" s="251"/>
      <c r="C112" s="252"/>
      <c r="D112" s="213" t="s">
        <v>156</v>
      </c>
      <c r="E112" s="253" t="s">
        <v>19</v>
      </c>
      <c r="F112" s="254" t="s">
        <v>159</v>
      </c>
      <c r="G112" s="252"/>
      <c r="H112" s="255">
        <v>1235</v>
      </c>
      <c r="I112" s="256"/>
      <c r="J112" s="252"/>
      <c r="K112" s="252"/>
      <c r="L112" s="257"/>
      <c r="M112" s="258"/>
      <c r="N112" s="259"/>
      <c r="O112" s="259"/>
      <c r="P112" s="259"/>
      <c r="Q112" s="259"/>
      <c r="R112" s="259"/>
      <c r="S112" s="259"/>
      <c r="T112" s="260"/>
      <c r="AT112" s="261" t="s">
        <v>156</v>
      </c>
      <c r="AU112" s="261" t="s">
        <v>82</v>
      </c>
      <c r="AV112" s="14" t="s">
        <v>149</v>
      </c>
      <c r="AW112" s="14" t="s">
        <v>4</v>
      </c>
      <c r="AX112" s="14" t="s">
        <v>80</v>
      </c>
      <c r="AY112" s="261" t="s">
        <v>111</v>
      </c>
    </row>
    <row r="113" s="1" customFormat="1" ht="24" customHeight="1">
      <c r="B113" s="37"/>
      <c r="C113" s="201" t="s">
        <v>189</v>
      </c>
      <c r="D113" s="201" t="s">
        <v>112</v>
      </c>
      <c r="E113" s="202" t="s">
        <v>190</v>
      </c>
      <c r="F113" s="203" t="s">
        <v>191</v>
      </c>
      <c r="G113" s="204" t="s">
        <v>185</v>
      </c>
      <c r="H113" s="205">
        <v>280</v>
      </c>
      <c r="I113" s="206"/>
      <c r="J113" s="205">
        <f>ROUND(I113*H113,1)</f>
        <v>0</v>
      </c>
      <c r="K113" s="203" t="s">
        <v>116</v>
      </c>
      <c r="L113" s="42"/>
      <c r="M113" s="207" t="s">
        <v>19</v>
      </c>
      <c r="N113" s="208" t="s">
        <v>43</v>
      </c>
      <c r="O113" s="82"/>
      <c r="P113" s="209">
        <f>O113*H113</f>
        <v>0</v>
      </c>
      <c r="Q113" s="209">
        <v>0.00011</v>
      </c>
      <c r="R113" s="209">
        <f>Q113*H113</f>
        <v>0.030800000000000001</v>
      </c>
      <c r="S113" s="209">
        <v>0</v>
      </c>
      <c r="T113" s="210">
        <f>S113*H113</f>
        <v>0</v>
      </c>
      <c r="AR113" s="211" t="s">
        <v>149</v>
      </c>
      <c r="AT113" s="211" t="s">
        <v>112</v>
      </c>
      <c r="AU113" s="211" t="s">
        <v>82</v>
      </c>
      <c r="AY113" s="16" t="s">
        <v>111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6" t="s">
        <v>80</v>
      </c>
      <c r="BK113" s="212">
        <f>ROUND(I113*H113,1)</f>
        <v>0</v>
      </c>
      <c r="BL113" s="16" t="s">
        <v>149</v>
      </c>
      <c r="BM113" s="211" t="s">
        <v>192</v>
      </c>
    </row>
    <row r="114" s="1" customFormat="1">
      <c r="B114" s="37"/>
      <c r="C114" s="38"/>
      <c r="D114" s="213" t="s">
        <v>151</v>
      </c>
      <c r="E114" s="38"/>
      <c r="F114" s="214" t="s">
        <v>187</v>
      </c>
      <c r="G114" s="38"/>
      <c r="H114" s="38"/>
      <c r="I114" s="134"/>
      <c r="J114" s="38"/>
      <c r="K114" s="38"/>
      <c r="L114" s="42"/>
      <c r="M114" s="215"/>
      <c r="N114" s="82"/>
      <c r="O114" s="82"/>
      <c r="P114" s="82"/>
      <c r="Q114" s="82"/>
      <c r="R114" s="82"/>
      <c r="S114" s="82"/>
      <c r="T114" s="83"/>
      <c r="AT114" s="16" t="s">
        <v>151</v>
      </c>
      <c r="AU114" s="16" t="s">
        <v>82</v>
      </c>
    </row>
    <row r="115" s="1" customFormat="1" ht="24" customHeight="1">
      <c r="B115" s="37"/>
      <c r="C115" s="201" t="s">
        <v>180</v>
      </c>
      <c r="D115" s="201" t="s">
        <v>112</v>
      </c>
      <c r="E115" s="202" t="s">
        <v>193</v>
      </c>
      <c r="F115" s="203" t="s">
        <v>194</v>
      </c>
      <c r="G115" s="204" t="s">
        <v>185</v>
      </c>
      <c r="H115" s="205">
        <v>95</v>
      </c>
      <c r="I115" s="206"/>
      <c r="J115" s="205">
        <f>ROUND(I115*H115,1)</f>
        <v>0</v>
      </c>
      <c r="K115" s="203" t="s">
        <v>116</v>
      </c>
      <c r="L115" s="42"/>
      <c r="M115" s="207" t="s">
        <v>19</v>
      </c>
      <c r="N115" s="208" t="s">
        <v>43</v>
      </c>
      <c r="O115" s="82"/>
      <c r="P115" s="209">
        <f>O115*H115</f>
        <v>0</v>
      </c>
      <c r="Q115" s="209">
        <v>0.00038000000000000002</v>
      </c>
      <c r="R115" s="209">
        <f>Q115*H115</f>
        <v>0.0361</v>
      </c>
      <c r="S115" s="209">
        <v>0</v>
      </c>
      <c r="T115" s="210">
        <f>S115*H115</f>
        <v>0</v>
      </c>
      <c r="AR115" s="211" t="s">
        <v>149</v>
      </c>
      <c r="AT115" s="211" t="s">
        <v>112</v>
      </c>
      <c r="AU115" s="211" t="s">
        <v>82</v>
      </c>
      <c r="AY115" s="16" t="s">
        <v>111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6" t="s">
        <v>80</v>
      </c>
      <c r="BK115" s="212">
        <f>ROUND(I115*H115,1)</f>
        <v>0</v>
      </c>
      <c r="BL115" s="16" t="s">
        <v>149</v>
      </c>
      <c r="BM115" s="211" t="s">
        <v>195</v>
      </c>
    </row>
    <row r="116" s="1" customFormat="1">
      <c r="B116" s="37"/>
      <c r="C116" s="38"/>
      <c r="D116" s="213" t="s">
        <v>151</v>
      </c>
      <c r="E116" s="38"/>
      <c r="F116" s="214" t="s">
        <v>187</v>
      </c>
      <c r="G116" s="38"/>
      <c r="H116" s="38"/>
      <c r="I116" s="134"/>
      <c r="J116" s="38"/>
      <c r="K116" s="38"/>
      <c r="L116" s="42"/>
      <c r="M116" s="215"/>
      <c r="N116" s="82"/>
      <c r="O116" s="82"/>
      <c r="P116" s="82"/>
      <c r="Q116" s="82"/>
      <c r="R116" s="82"/>
      <c r="S116" s="82"/>
      <c r="T116" s="83"/>
      <c r="AT116" s="16" t="s">
        <v>151</v>
      </c>
      <c r="AU116" s="16" t="s">
        <v>82</v>
      </c>
    </row>
    <row r="117" s="1" customFormat="1" ht="36" customHeight="1">
      <c r="B117" s="37"/>
      <c r="C117" s="201" t="s">
        <v>196</v>
      </c>
      <c r="D117" s="201" t="s">
        <v>112</v>
      </c>
      <c r="E117" s="202" t="s">
        <v>197</v>
      </c>
      <c r="F117" s="203" t="s">
        <v>198</v>
      </c>
      <c r="G117" s="204" t="s">
        <v>148</v>
      </c>
      <c r="H117" s="205">
        <v>6</v>
      </c>
      <c r="I117" s="206"/>
      <c r="J117" s="205">
        <f>ROUND(I117*H117,1)</f>
        <v>0</v>
      </c>
      <c r="K117" s="203" t="s">
        <v>116</v>
      </c>
      <c r="L117" s="42"/>
      <c r="M117" s="207" t="s">
        <v>19</v>
      </c>
      <c r="N117" s="208" t="s">
        <v>43</v>
      </c>
      <c r="O117" s="82"/>
      <c r="P117" s="209">
        <f>O117*H117</f>
        <v>0</v>
      </c>
      <c r="Q117" s="209">
        <v>0.0025999999999999999</v>
      </c>
      <c r="R117" s="209">
        <f>Q117*H117</f>
        <v>0.015599999999999999</v>
      </c>
      <c r="S117" s="209">
        <v>0</v>
      </c>
      <c r="T117" s="210">
        <f>S117*H117</f>
        <v>0</v>
      </c>
      <c r="AR117" s="211" t="s">
        <v>149</v>
      </c>
      <c r="AT117" s="211" t="s">
        <v>112</v>
      </c>
      <c r="AU117" s="211" t="s">
        <v>82</v>
      </c>
      <c r="AY117" s="16" t="s">
        <v>111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6" t="s">
        <v>80</v>
      </c>
      <c r="BK117" s="212">
        <f>ROUND(I117*H117,1)</f>
        <v>0</v>
      </c>
      <c r="BL117" s="16" t="s">
        <v>149</v>
      </c>
      <c r="BM117" s="211" t="s">
        <v>199</v>
      </c>
    </row>
    <row r="118" s="1" customFormat="1">
      <c r="B118" s="37"/>
      <c r="C118" s="38"/>
      <c r="D118" s="213" t="s">
        <v>151</v>
      </c>
      <c r="E118" s="38"/>
      <c r="F118" s="214" t="s">
        <v>187</v>
      </c>
      <c r="G118" s="38"/>
      <c r="H118" s="38"/>
      <c r="I118" s="134"/>
      <c r="J118" s="38"/>
      <c r="K118" s="38"/>
      <c r="L118" s="42"/>
      <c r="M118" s="215"/>
      <c r="N118" s="82"/>
      <c r="O118" s="82"/>
      <c r="P118" s="82"/>
      <c r="Q118" s="82"/>
      <c r="R118" s="82"/>
      <c r="S118" s="82"/>
      <c r="T118" s="83"/>
      <c r="AT118" s="16" t="s">
        <v>151</v>
      </c>
      <c r="AU118" s="16" t="s">
        <v>82</v>
      </c>
    </row>
    <row r="119" s="12" customFormat="1">
      <c r="B119" s="230"/>
      <c r="C119" s="231"/>
      <c r="D119" s="213" t="s">
        <v>156</v>
      </c>
      <c r="E119" s="232" t="s">
        <v>19</v>
      </c>
      <c r="F119" s="233" t="s">
        <v>200</v>
      </c>
      <c r="G119" s="231"/>
      <c r="H119" s="232" t="s">
        <v>19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156</v>
      </c>
      <c r="AU119" s="239" t="s">
        <v>82</v>
      </c>
      <c r="AV119" s="12" t="s">
        <v>80</v>
      </c>
      <c r="AW119" s="12" t="s">
        <v>33</v>
      </c>
      <c r="AX119" s="12" t="s">
        <v>72</v>
      </c>
      <c r="AY119" s="239" t="s">
        <v>111</v>
      </c>
    </row>
    <row r="120" s="13" customFormat="1">
      <c r="B120" s="240"/>
      <c r="C120" s="241"/>
      <c r="D120" s="213" t="s">
        <v>156</v>
      </c>
      <c r="E120" s="242" t="s">
        <v>19</v>
      </c>
      <c r="F120" s="243" t="s">
        <v>201</v>
      </c>
      <c r="G120" s="241"/>
      <c r="H120" s="244">
        <v>6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AT120" s="250" t="s">
        <v>156</v>
      </c>
      <c r="AU120" s="250" t="s">
        <v>82</v>
      </c>
      <c r="AV120" s="13" t="s">
        <v>82</v>
      </c>
      <c r="AW120" s="13" t="s">
        <v>33</v>
      </c>
      <c r="AX120" s="13" t="s">
        <v>72</v>
      </c>
      <c r="AY120" s="250" t="s">
        <v>111</v>
      </c>
    </row>
    <row r="121" s="14" customFormat="1">
      <c r="B121" s="251"/>
      <c r="C121" s="252"/>
      <c r="D121" s="213" t="s">
        <v>156</v>
      </c>
      <c r="E121" s="253" t="s">
        <v>19</v>
      </c>
      <c r="F121" s="254" t="s">
        <v>159</v>
      </c>
      <c r="G121" s="252"/>
      <c r="H121" s="255">
        <v>6</v>
      </c>
      <c r="I121" s="256"/>
      <c r="J121" s="252"/>
      <c r="K121" s="252"/>
      <c r="L121" s="257"/>
      <c r="M121" s="258"/>
      <c r="N121" s="259"/>
      <c r="O121" s="259"/>
      <c r="P121" s="259"/>
      <c r="Q121" s="259"/>
      <c r="R121" s="259"/>
      <c r="S121" s="259"/>
      <c r="T121" s="260"/>
      <c r="AT121" s="261" t="s">
        <v>156</v>
      </c>
      <c r="AU121" s="261" t="s">
        <v>82</v>
      </c>
      <c r="AV121" s="14" t="s">
        <v>149</v>
      </c>
      <c r="AW121" s="14" t="s">
        <v>4</v>
      </c>
      <c r="AX121" s="14" t="s">
        <v>80</v>
      </c>
      <c r="AY121" s="261" t="s">
        <v>111</v>
      </c>
    </row>
    <row r="122" s="1" customFormat="1" ht="24" customHeight="1">
      <c r="B122" s="37"/>
      <c r="C122" s="201" t="s">
        <v>202</v>
      </c>
      <c r="D122" s="201" t="s">
        <v>112</v>
      </c>
      <c r="E122" s="202" t="s">
        <v>203</v>
      </c>
      <c r="F122" s="203" t="s">
        <v>204</v>
      </c>
      <c r="G122" s="204" t="s">
        <v>185</v>
      </c>
      <c r="H122" s="205">
        <v>30</v>
      </c>
      <c r="I122" s="206"/>
      <c r="J122" s="205">
        <f>ROUND(I122*H122,1)</f>
        <v>0</v>
      </c>
      <c r="K122" s="203" t="s">
        <v>116</v>
      </c>
      <c r="L122" s="42"/>
      <c r="M122" s="207" t="s">
        <v>19</v>
      </c>
      <c r="N122" s="208" t="s">
        <v>43</v>
      </c>
      <c r="O122" s="82"/>
      <c r="P122" s="209">
        <f>O122*H122</f>
        <v>0</v>
      </c>
      <c r="Q122" s="209">
        <v>0.00033</v>
      </c>
      <c r="R122" s="209">
        <f>Q122*H122</f>
        <v>0.0098999999999999991</v>
      </c>
      <c r="S122" s="209">
        <v>0</v>
      </c>
      <c r="T122" s="210">
        <f>S122*H122</f>
        <v>0</v>
      </c>
      <c r="AR122" s="211" t="s">
        <v>149</v>
      </c>
      <c r="AT122" s="211" t="s">
        <v>112</v>
      </c>
      <c r="AU122" s="211" t="s">
        <v>82</v>
      </c>
      <c r="AY122" s="16" t="s">
        <v>111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6" t="s">
        <v>80</v>
      </c>
      <c r="BK122" s="212">
        <f>ROUND(I122*H122,1)</f>
        <v>0</v>
      </c>
      <c r="BL122" s="16" t="s">
        <v>149</v>
      </c>
      <c r="BM122" s="211" t="s">
        <v>205</v>
      </c>
    </row>
    <row r="123" s="1" customFormat="1">
      <c r="B123" s="37"/>
      <c r="C123" s="38"/>
      <c r="D123" s="213" t="s">
        <v>151</v>
      </c>
      <c r="E123" s="38"/>
      <c r="F123" s="214" t="s">
        <v>187</v>
      </c>
      <c r="G123" s="38"/>
      <c r="H123" s="38"/>
      <c r="I123" s="134"/>
      <c r="J123" s="38"/>
      <c r="K123" s="38"/>
      <c r="L123" s="42"/>
      <c r="M123" s="215"/>
      <c r="N123" s="82"/>
      <c r="O123" s="82"/>
      <c r="P123" s="82"/>
      <c r="Q123" s="82"/>
      <c r="R123" s="82"/>
      <c r="S123" s="82"/>
      <c r="T123" s="83"/>
      <c r="AT123" s="16" t="s">
        <v>151</v>
      </c>
      <c r="AU123" s="16" t="s">
        <v>82</v>
      </c>
    </row>
    <row r="124" s="13" customFormat="1">
      <c r="B124" s="240"/>
      <c r="C124" s="241"/>
      <c r="D124" s="213" t="s">
        <v>156</v>
      </c>
      <c r="E124" s="242" t="s">
        <v>19</v>
      </c>
      <c r="F124" s="243" t="s">
        <v>206</v>
      </c>
      <c r="G124" s="241"/>
      <c r="H124" s="244">
        <v>30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AT124" s="250" t="s">
        <v>156</v>
      </c>
      <c r="AU124" s="250" t="s">
        <v>82</v>
      </c>
      <c r="AV124" s="13" t="s">
        <v>82</v>
      </c>
      <c r="AW124" s="13" t="s">
        <v>33</v>
      </c>
      <c r="AX124" s="13" t="s">
        <v>72</v>
      </c>
      <c r="AY124" s="250" t="s">
        <v>111</v>
      </c>
    </row>
    <row r="125" s="14" customFormat="1">
      <c r="B125" s="251"/>
      <c r="C125" s="252"/>
      <c r="D125" s="213" t="s">
        <v>156</v>
      </c>
      <c r="E125" s="253" t="s">
        <v>19</v>
      </c>
      <c r="F125" s="254" t="s">
        <v>159</v>
      </c>
      <c r="G125" s="252"/>
      <c r="H125" s="255">
        <v>30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AT125" s="261" t="s">
        <v>156</v>
      </c>
      <c r="AU125" s="261" t="s">
        <v>82</v>
      </c>
      <c r="AV125" s="14" t="s">
        <v>149</v>
      </c>
      <c r="AW125" s="14" t="s">
        <v>4</v>
      </c>
      <c r="AX125" s="14" t="s">
        <v>80</v>
      </c>
      <c r="AY125" s="261" t="s">
        <v>111</v>
      </c>
    </row>
    <row r="126" s="1" customFormat="1" ht="48" customHeight="1">
      <c r="B126" s="37"/>
      <c r="C126" s="201" t="s">
        <v>207</v>
      </c>
      <c r="D126" s="201" t="s">
        <v>112</v>
      </c>
      <c r="E126" s="202" t="s">
        <v>208</v>
      </c>
      <c r="F126" s="203" t="s">
        <v>209</v>
      </c>
      <c r="G126" s="204" t="s">
        <v>148</v>
      </c>
      <c r="H126" s="205">
        <v>3660</v>
      </c>
      <c r="I126" s="206"/>
      <c r="J126" s="205">
        <f>ROUND(I126*H126,1)</f>
        <v>0</v>
      </c>
      <c r="K126" s="203" t="s">
        <v>116</v>
      </c>
      <c r="L126" s="42"/>
      <c r="M126" s="207" t="s">
        <v>19</v>
      </c>
      <c r="N126" s="208" t="s">
        <v>43</v>
      </c>
      <c r="O126" s="82"/>
      <c r="P126" s="209">
        <f>O126*H126</f>
        <v>0</v>
      </c>
      <c r="Q126" s="209">
        <v>0</v>
      </c>
      <c r="R126" s="209">
        <f>Q126*H126</f>
        <v>0</v>
      </c>
      <c r="S126" s="209">
        <v>0.02</v>
      </c>
      <c r="T126" s="210">
        <f>S126*H126</f>
        <v>73.200000000000003</v>
      </c>
      <c r="AR126" s="211" t="s">
        <v>149</v>
      </c>
      <c r="AT126" s="211" t="s">
        <v>112</v>
      </c>
      <c r="AU126" s="211" t="s">
        <v>82</v>
      </c>
      <c r="AY126" s="16" t="s">
        <v>111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6" t="s">
        <v>80</v>
      </c>
      <c r="BK126" s="212">
        <f>ROUND(I126*H126,1)</f>
        <v>0</v>
      </c>
      <c r="BL126" s="16" t="s">
        <v>149</v>
      </c>
      <c r="BM126" s="211" t="s">
        <v>210</v>
      </c>
    </row>
    <row r="127" s="1" customFormat="1">
      <c r="B127" s="37"/>
      <c r="C127" s="38"/>
      <c r="D127" s="213" t="s">
        <v>151</v>
      </c>
      <c r="E127" s="38"/>
      <c r="F127" s="214" t="s">
        <v>211</v>
      </c>
      <c r="G127" s="38"/>
      <c r="H127" s="38"/>
      <c r="I127" s="134"/>
      <c r="J127" s="38"/>
      <c r="K127" s="38"/>
      <c r="L127" s="42"/>
      <c r="M127" s="215"/>
      <c r="N127" s="82"/>
      <c r="O127" s="82"/>
      <c r="P127" s="82"/>
      <c r="Q127" s="82"/>
      <c r="R127" s="82"/>
      <c r="S127" s="82"/>
      <c r="T127" s="83"/>
      <c r="AT127" s="16" t="s">
        <v>151</v>
      </c>
      <c r="AU127" s="16" t="s">
        <v>82</v>
      </c>
    </row>
    <row r="128" s="1" customFormat="1" ht="24" customHeight="1">
      <c r="B128" s="37"/>
      <c r="C128" s="201" t="s">
        <v>212</v>
      </c>
      <c r="D128" s="201" t="s">
        <v>112</v>
      </c>
      <c r="E128" s="202" t="s">
        <v>213</v>
      </c>
      <c r="F128" s="203" t="s">
        <v>214</v>
      </c>
      <c r="G128" s="204" t="s">
        <v>148</v>
      </c>
      <c r="H128" s="205">
        <v>3660</v>
      </c>
      <c r="I128" s="206"/>
      <c r="J128" s="205">
        <f>ROUND(I128*H128,1)</f>
        <v>0</v>
      </c>
      <c r="K128" s="203" t="s">
        <v>19</v>
      </c>
      <c r="L128" s="42"/>
      <c r="M128" s="207" t="s">
        <v>19</v>
      </c>
      <c r="N128" s="208" t="s">
        <v>43</v>
      </c>
      <c r="O128" s="82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AR128" s="211" t="s">
        <v>149</v>
      </c>
      <c r="AT128" s="211" t="s">
        <v>112</v>
      </c>
      <c r="AU128" s="211" t="s">
        <v>82</v>
      </c>
      <c r="AY128" s="16" t="s">
        <v>111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6" t="s">
        <v>80</v>
      </c>
      <c r="BK128" s="212">
        <f>ROUND(I128*H128,1)</f>
        <v>0</v>
      </c>
      <c r="BL128" s="16" t="s">
        <v>149</v>
      </c>
      <c r="BM128" s="211" t="s">
        <v>215</v>
      </c>
    </row>
    <row r="129" s="1" customFormat="1" ht="24" customHeight="1">
      <c r="B129" s="37"/>
      <c r="C129" s="201" t="s">
        <v>216</v>
      </c>
      <c r="D129" s="201" t="s">
        <v>112</v>
      </c>
      <c r="E129" s="202" t="s">
        <v>217</v>
      </c>
      <c r="F129" s="203" t="s">
        <v>218</v>
      </c>
      <c r="G129" s="204" t="s">
        <v>185</v>
      </c>
      <c r="H129" s="205">
        <v>85</v>
      </c>
      <c r="I129" s="206"/>
      <c r="J129" s="205">
        <f>ROUND(I129*H129,1)</f>
        <v>0</v>
      </c>
      <c r="K129" s="203" t="s">
        <v>116</v>
      </c>
      <c r="L129" s="42"/>
      <c r="M129" s="207" t="s">
        <v>19</v>
      </c>
      <c r="N129" s="208" t="s">
        <v>43</v>
      </c>
      <c r="O129" s="82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AR129" s="211" t="s">
        <v>149</v>
      </c>
      <c r="AT129" s="211" t="s">
        <v>112</v>
      </c>
      <c r="AU129" s="211" t="s">
        <v>82</v>
      </c>
      <c r="AY129" s="16" t="s">
        <v>111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6" t="s">
        <v>80</v>
      </c>
      <c r="BK129" s="212">
        <f>ROUND(I129*H129,1)</f>
        <v>0</v>
      </c>
      <c r="BL129" s="16" t="s">
        <v>149</v>
      </c>
      <c r="BM129" s="211" t="s">
        <v>219</v>
      </c>
    </row>
    <row r="130" s="1" customFormat="1">
      <c r="B130" s="37"/>
      <c r="C130" s="38"/>
      <c r="D130" s="213" t="s">
        <v>151</v>
      </c>
      <c r="E130" s="38"/>
      <c r="F130" s="214" t="s">
        <v>220</v>
      </c>
      <c r="G130" s="38"/>
      <c r="H130" s="38"/>
      <c r="I130" s="134"/>
      <c r="J130" s="38"/>
      <c r="K130" s="38"/>
      <c r="L130" s="42"/>
      <c r="M130" s="215"/>
      <c r="N130" s="82"/>
      <c r="O130" s="82"/>
      <c r="P130" s="82"/>
      <c r="Q130" s="82"/>
      <c r="R130" s="82"/>
      <c r="S130" s="82"/>
      <c r="T130" s="83"/>
      <c r="AT130" s="16" t="s">
        <v>151</v>
      </c>
      <c r="AU130" s="16" t="s">
        <v>82</v>
      </c>
    </row>
    <row r="131" s="1" customFormat="1" ht="48" customHeight="1">
      <c r="B131" s="37"/>
      <c r="C131" s="201" t="s">
        <v>8</v>
      </c>
      <c r="D131" s="201" t="s">
        <v>112</v>
      </c>
      <c r="E131" s="202" t="s">
        <v>221</v>
      </c>
      <c r="F131" s="203" t="s">
        <v>222</v>
      </c>
      <c r="G131" s="204" t="s">
        <v>185</v>
      </c>
      <c r="H131" s="205">
        <v>620</v>
      </c>
      <c r="I131" s="206"/>
      <c r="J131" s="205">
        <f>ROUND(I131*H131,1)</f>
        <v>0</v>
      </c>
      <c r="K131" s="203" t="s">
        <v>116</v>
      </c>
      <c r="L131" s="42"/>
      <c r="M131" s="207" t="s">
        <v>19</v>
      </c>
      <c r="N131" s="208" t="s">
        <v>43</v>
      </c>
      <c r="O131" s="82"/>
      <c r="P131" s="209">
        <f>O131*H131</f>
        <v>0</v>
      </c>
      <c r="Q131" s="209">
        <v>6.0000000000000002E-05</v>
      </c>
      <c r="R131" s="209">
        <f>Q131*H131</f>
        <v>0.037200000000000004</v>
      </c>
      <c r="S131" s="209">
        <v>0</v>
      </c>
      <c r="T131" s="210">
        <f>S131*H131</f>
        <v>0</v>
      </c>
      <c r="AR131" s="211" t="s">
        <v>149</v>
      </c>
      <c r="AT131" s="211" t="s">
        <v>112</v>
      </c>
      <c r="AU131" s="211" t="s">
        <v>82</v>
      </c>
      <c r="AY131" s="16" t="s">
        <v>111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6" t="s">
        <v>80</v>
      </c>
      <c r="BK131" s="212">
        <f>ROUND(I131*H131,1)</f>
        <v>0</v>
      </c>
      <c r="BL131" s="16" t="s">
        <v>149</v>
      </c>
      <c r="BM131" s="211" t="s">
        <v>223</v>
      </c>
    </row>
    <row r="132" s="1" customFormat="1">
      <c r="B132" s="37"/>
      <c r="C132" s="38"/>
      <c r="D132" s="213" t="s">
        <v>151</v>
      </c>
      <c r="E132" s="38"/>
      <c r="F132" s="214" t="s">
        <v>224</v>
      </c>
      <c r="G132" s="38"/>
      <c r="H132" s="38"/>
      <c r="I132" s="134"/>
      <c r="J132" s="38"/>
      <c r="K132" s="38"/>
      <c r="L132" s="42"/>
      <c r="M132" s="215"/>
      <c r="N132" s="82"/>
      <c r="O132" s="82"/>
      <c r="P132" s="82"/>
      <c r="Q132" s="82"/>
      <c r="R132" s="82"/>
      <c r="S132" s="82"/>
      <c r="T132" s="83"/>
      <c r="AT132" s="16" t="s">
        <v>151</v>
      </c>
      <c r="AU132" s="16" t="s">
        <v>82</v>
      </c>
    </row>
    <row r="133" s="13" customFormat="1">
      <c r="B133" s="240"/>
      <c r="C133" s="241"/>
      <c r="D133" s="213" t="s">
        <v>156</v>
      </c>
      <c r="E133" s="242" t="s">
        <v>19</v>
      </c>
      <c r="F133" s="243" t="s">
        <v>225</v>
      </c>
      <c r="G133" s="241"/>
      <c r="H133" s="244">
        <v>620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156</v>
      </c>
      <c r="AU133" s="250" t="s">
        <v>82</v>
      </c>
      <c r="AV133" s="13" t="s">
        <v>82</v>
      </c>
      <c r="AW133" s="13" t="s">
        <v>33</v>
      </c>
      <c r="AX133" s="13" t="s">
        <v>72</v>
      </c>
      <c r="AY133" s="250" t="s">
        <v>111</v>
      </c>
    </row>
    <row r="134" s="14" customFormat="1">
      <c r="B134" s="251"/>
      <c r="C134" s="252"/>
      <c r="D134" s="213" t="s">
        <v>156</v>
      </c>
      <c r="E134" s="253" t="s">
        <v>19</v>
      </c>
      <c r="F134" s="254" t="s">
        <v>159</v>
      </c>
      <c r="G134" s="252"/>
      <c r="H134" s="255">
        <v>620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AT134" s="261" t="s">
        <v>156</v>
      </c>
      <c r="AU134" s="261" t="s">
        <v>82</v>
      </c>
      <c r="AV134" s="14" t="s">
        <v>149</v>
      </c>
      <c r="AW134" s="14" t="s">
        <v>4</v>
      </c>
      <c r="AX134" s="14" t="s">
        <v>80</v>
      </c>
      <c r="AY134" s="261" t="s">
        <v>111</v>
      </c>
    </row>
    <row r="135" s="1" customFormat="1" ht="24" customHeight="1">
      <c r="B135" s="37"/>
      <c r="C135" s="201" t="s">
        <v>226</v>
      </c>
      <c r="D135" s="201" t="s">
        <v>112</v>
      </c>
      <c r="E135" s="202" t="s">
        <v>227</v>
      </c>
      <c r="F135" s="203" t="s">
        <v>228</v>
      </c>
      <c r="G135" s="204" t="s">
        <v>123</v>
      </c>
      <c r="H135" s="205">
        <v>5</v>
      </c>
      <c r="I135" s="206"/>
      <c r="J135" s="205">
        <f>ROUND(I135*H135,1)</f>
        <v>0</v>
      </c>
      <c r="K135" s="203" t="s">
        <v>116</v>
      </c>
      <c r="L135" s="42"/>
      <c r="M135" s="207" t="s">
        <v>19</v>
      </c>
      <c r="N135" s="208" t="s">
        <v>43</v>
      </c>
      <c r="O135" s="82"/>
      <c r="P135" s="209">
        <f>O135*H135</f>
        <v>0</v>
      </c>
      <c r="Q135" s="209">
        <v>0.42368</v>
      </c>
      <c r="R135" s="209">
        <f>Q135*H135</f>
        <v>2.1183999999999998</v>
      </c>
      <c r="S135" s="209">
        <v>0</v>
      </c>
      <c r="T135" s="210">
        <f>S135*H135</f>
        <v>0</v>
      </c>
      <c r="AR135" s="211" t="s">
        <v>149</v>
      </c>
      <c r="AT135" s="211" t="s">
        <v>112</v>
      </c>
      <c r="AU135" s="211" t="s">
        <v>82</v>
      </c>
      <c r="AY135" s="16" t="s">
        <v>111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6" t="s">
        <v>80</v>
      </c>
      <c r="BK135" s="212">
        <f>ROUND(I135*H135,1)</f>
        <v>0</v>
      </c>
      <c r="BL135" s="16" t="s">
        <v>149</v>
      </c>
      <c r="BM135" s="211" t="s">
        <v>229</v>
      </c>
    </row>
    <row r="136" s="1" customFormat="1">
      <c r="B136" s="37"/>
      <c r="C136" s="38"/>
      <c r="D136" s="213" t="s">
        <v>151</v>
      </c>
      <c r="E136" s="38"/>
      <c r="F136" s="214" t="s">
        <v>230</v>
      </c>
      <c r="G136" s="38"/>
      <c r="H136" s="38"/>
      <c r="I136" s="134"/>
      <c r="J136" s="38"/>
      <c r="K136" s="38"/>
      <c r="L136" s="42"/>
      <c r="M136" s="215"/>
      <c r="N136" s="82"/>
      <c r="O136" s="82"/>
      <c r="P136" s="82"/>
      <c r="Q136" s="82"/>
      <c r="R136" s="82"/>
      <c r="S136" s="82"/>
      <c r="T136" s="83"/>
      <c r="AT136" s="16" t="s">
        <v>151</v>
      </c>
      <c r="AU136" s="16" t="s">
        <v>82</v>
      </c>
    </row>
    <row r="137" s="1" customFormat="1" ht="24" customHeight="1">
      <c r="B137" s="37"/>
      <c r="C137" s="201" t="s">
        <v>231</v>
      </c>
      <c r="D137" s="201" t="s">
        <v>112</v>
      </c>
      <c r="E137" s="202" t="s">
        <v>232</v>
      </c>
      <c r="F137" s="203" t="s">
        <v>233</v>
      </c>
      <c r="G137" s="204" t="s">
        <v>123</v>
      </c>
      <c r="H137" s="205">
        <v>5</v>
      </c>
      <c r="I137" s="206"/>
      <c r="J137" s="205">
        <f>ROUND(I137*H137,1)</f>
        <v>0</v>
      </c>
      <c r="K137" s="203" t="s">
        <v>116</v>
      </c>
      <c r="L137" s="42"/>
      <c r="M137" s="207" t="s">
        <v>19</v>
      </c>
      <c r="N137" s="208" t="s">
        <v>43</v>
      </c>
      <c r="O137" s="82"/>
      <c r="P137" s="209">
        <f>O137*H137</f>
        <v>0</v>
      </c>
      <c r="Q137" s="209">
        <v>0.42080000000000001</v>
      </c>
      <c r="R137" s="209">
        <f>Q137*H137</f>
        <v>2.1040000000000001</v>
      </c>
      <c r="S137" s="209">
        <v>0</v>
      </c>
      <c r="T137" s="210">
        <f>S137*H137</f>
        <v>0</v>
      </c>
      <c r="AR137" s="211" t="s">
        <v>149</v>
      </c>
      <c r="AT137" s="211" t="s">
        <v>112</v>
      </c>
      <c r="AU137" s="211" t="s">
        <v>82</v>
      </c>
      <c r="AY137" s="16" t="s">
        <v>111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6" t="s">
        <v>80</v>
      </c>
      <c r="BK137" s="212">
        <f>ROUND(I137*H137,1)</f>
        <v>0</v>
      </c>
      <c r="BL137" s="16" t="s">
        <v>149</v>
      </c>
      <c r="BM137" s="211" t="s">
        <v>234</v>
      </c>
    </row>
    <row r="138" s="1" customFormat="1">
      <c r="B138" s="37"/>
      <c r="C138" s="38"/>
      <c r="D138" s="213" t="s">
        <v>151</v>
      </c>
      <c r="E138" s="38"/>
      <c r="F138" s="214" t="s">
        <v>230</v>
      </c>
      <c r="G138" s="38"/>
      <c r="H138" s="38"/>
      <c r="I138" s="134"/>
      <c r="J138" s="38"/>
      <c r="K138" s="38"/>
      <c r="L138" s="42"/>
      <c r="M138" s="215"/>
      <c r="N138" s="82"/>
      <c r="O138" s="82"/>
      <c r="P138" s="82"/>
      <c r="Q138" s="82"/>
      <c r="R138" s="82"/>
      <c r="S138" s="82"/>
      <c r="T138" s="83"/>
      <c r="AT138" s="16" t="s">
        <v>151</v>
      </c>
      <c r="AU138" s="16" t="s">
        <v>82</v>
      </c>
    </row>
    <row r="139" s="1" customFormat="1" ht="60" customHeight="1">
      <c r="B139" s="37"/>
      <c r="C139" s="201" t="s">
        <v>235</v>
      </c>
      <c r="D139" s="201" t="s">
        <v>112</v>
      </c>
      <c r="E139" s="202" t="s">
        <v>236</v>
      </c>
      <c r="F139" s="203" t="s">
        <v>237</v>
      </c>
      <c r="G139" s="204" t="s">
        <v>148</v>
      </c>
      <c r="H139" s="205">
        <v>130</v>
      </c>
      <c r="I139" s="206"/>
      <c r="J139" s="205">
        <f>ROUND(I139*H139,1)</f>
        <v>0</v>
      </c>
      <c r="K139" s="203" t="s">
        <v>116</v>
      </c>
      <c r="L139" s="42"/>
      <c r="M139" s="207" t="s">
        <v>19</v>
      </c>
      <c r="N139" s="208" t="s">
        <v>43</v>
      </c>
      <c r="O139" s="82"/>
      <c r="P139" s="209">
        <f>O139*H139</f>
        <v>0</v>
      </c>
      <c r="Q139" s="209">
        <v>0</v>
      </c>
      <c r="R139" s="209">
        <f>Q139*H139</f>
        <v>0</v>
      </c>
      <c r="S139" s="209">
        <v>0.126</v>
      </c>
      <c r="T139" s="210">
        <f>S139*H139</f>
        <v>16.379999999999999</v>
      </c>
      <c r="AR139" s="211" t="s">
        <v>149</v>
      </c>
      <c r="AT139" s="211" t="s">
        <v>112</v>
      </c>
      <c r="AU139" s="211" t="s">
        <v>82</v>
      </c>
      <c r="AY139" s="16" t="s">
        <v>111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6" t="s">
        <v>80</v>
      </c>
      <c r="BK139" s="212">
        <f>ROUND(I139*H139,1)</f>
        <v>0</v>
      </c>
      <c r="BL139" s="16" t="s">
        <v>149</v>
      </c>
      <c r="BM139" s="211" t="s">
        <v>238</v>
      </c>
    </row>
    <row r="140" s="1" customFormat="1">
      <c r="B140" s="37"/>
      <c r="C140" s="38"/>
      <c r="D140" s="213" t="s">
        <v>151</v>
      </c>
      <c r="E140" s="38"/>
      <c r="F140" s="214" t="s">
        <v>239</v>
      </c>
      <c r="G140" s="38"/>
      <c r="H140" s="38"/>
      <c r="I140" s="134"/>
      <c r="J140" s="38"/>
      <c r="K140" s="38"/>
      <c r="L140" s="42"/>
      <c r="M140" s="215"/>
      <c r="N140" s="82"/>
      <c r="O140" s="82"/>
      <c r="P140" s="82"/>
      <c r="Q140" s="82"/>
      <c r="R140" s="82"/>
      <c r="S140" s="82"/>
      <c r="T140" s="83"/>
      <c r="AT140" s="16" t="s">
        <v>151</v>
      </c>
      <c r="AU140" s="16" t="s">
        <v>82</v>
      </c>
    </row>
    <row r="141" s="10" customFormat="1" ht="22.8" customHeight="1">
      <c r="B141" s="187"/>
      <c r="C141" s="188"/>
      <c r="D141" s="189" t="s">
        <v>71</v>
      </c>
      <c r="E141" s="228" t="s">
        <v>240</v>
      </c>
      <c r="F141" s="228" t="s">
        <v>241</v>
      </c>
      <c r="G141" s="188"/>
      <c r="H141" s="188"/>
      <c r="I141" s="191"/>
      <c r="J141" s="229">
        <f>BK141</f>
        <v>0</v>
      </c>
      <c r="K141" s="188"/>
      <c r="L141" s="193"/>
      <c r="M141" s="194"/>
      <c r="N141" s="195"/>
      <c r="O141" s="195"/>
      <c r="P141" s="196">
        <f>SUM(P142:P143)</f>
        <v>0</v>
      </c>
      <c r="Q141" s="195"/>
      <c r="R141" s="196">
        <f>SUM(R142:R143)</f>
        <v>0</v>
      </c>
      <c r="S141" s="195"/>
      <c r="T141" s="197">
        <f>SUM(T142:T143)</f>
        <v>0</v>
      </c>
      <c r="AR141" s="198" t="s">
        <v>80</v>
      </c>
      <c r="AT141" s="199" t="s">
        <v>71</v>
      </c>
      <c r="AU141" s="199" t="s">
        <v>80</v>
      </c>
      <c r="AY141" s="198" t="s">
        <v>111</v>
      </c>
      <c r="BK141" s="200">
        <f>SUM(BK142:BK143)</f>
        <v>0</v>
      </c>
    </row>
    <row r="142" s="1" customFormat="1" ht="36" customHeight="1">
      <c r="B142" s="37"/>
      <c r="C142" s="201" t="s">
        <v>242</v>
      </c>
      <c r="D142" s="201" t="s">
        <v>112</v>
      </c>
      <c r="E142" s="202" t="s">
        <v>243</v>
      </c>
      <c r="F142" s="203" t="s">
        <v>244</v>
      </c>
      <c r="G142" s="204" t="s">
        <v>245</v>
      </c>
      <c r="H142" s="205">
        <v>44.109999999999999</v>
      </c>
      <c r="I142" s="206"/>
      <c r="J142" s="205">
        <f>ROUND(I142*H142,1)</f>
        <v>0</v>
      </c>
      <c r="K142" s="203" t="s">
        <v>116</v>
      </c>
      <c r="L142" s="42"/>
      <c r="M142" s="207" t="s">
        <v>19</v>
      </c>
      <c r="N142" s="208" t="s">
        <v>43</v>
      </c>
      <c r="O142" s="82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AR142" s="211" t="s">
        <v>149</v>
      </c>
      <c r="AT142" s="211" t="s">
        <v>112</v>
      </c>
      <c r="AU142" s="211" t="s">
        <v>82</v>
      </c>
      <c r="AY142" s="16" t="s">
        <v>111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6" t="s">
        <v>80</v>
      </c>
      <c r="BK142" s="212">
        <f>ROUND(I142*H142,1)</f>
        <v>0</v>
      </c>
      <c r="BL142" s="16" t="s">
        <v>149</v>
      </c>
      <c r="BM142" s="211" t="s">
        <v>246</v>
      </c>
    </row>
    <row r="143" s="1" customFormat="1">
      <c r="B143" s="37"/>
      <c r="C143" s="38"/>
      <c r="D143" s="213" t="s">
        <v>151</v>
      </c>
      <c r="E143" s="38"/>
      <c r="F143" s="214" t="s">
        <v>247</v>
      </c>
      <c r="G143" s="38"/>
      <c r="H143" s="38"/>
      <c r="I143" s="134"/>
      <c r="J143" s="38"/>
      <c r="K143" s="38"/>
      <c r="L143" s="42"/>
      <c r="M143" s="215"/>
      <c r="N143" s="82"/>
      <c r="O143" s="82"/>
      <c r="P143" s="82"/>
      <c r="Q143" s="82"/>
      <c r="R143" s="82"/>
      <c r="S143" s="82"/>
      <c r="T143" s="83"/>
      <c r="AT143" s="16" t="s">
        <v>151</v>
      </c>
      <c r="AU143" s="16" t="s">
        <v>82</v>
      </c>
    </row>
    <row r="144" s="10" customFormat="1" ht="22.8" customHeight="1">
      <c r="B144" s="187"/>
      <c r="C144" s="188"/>
      <c r="D144" s="189" t="s">
        <v>71</v>
      </c>
      <c r="E144" s="228" t="s">
        <v>248</v>
      </c>
      <c r="F144" s="228" t="s">
        <v>249</v>
      </c>
      <c r="G144" s="188"/>
      <c r="H144" s="188"/>
      <c r="I144" s="191"/>
      <c r="J144" s="229">
        <f>BK144</f>
        <v>0</v>
      </c>
      <c r="K144" s="188"/>
      <c r="L144" s="193"/>
      <c r="M144" s="194"/>
      <c r="N144" s="195"/>
      <c r="O144" s="195"/>
      <c r="P144" s="196">
        <f>SUM(P145:P150)</f>
        <v>0</v>
      </c>
      <c r="Q144" s="195"/>
      <c r="R144" s="196">
        <f>SUM(R145:R150)</f>
        <v>0</v>
      </c>
      <c r="S144" s="195"/>
      <c r="T144" s="197">
        <f>SUM(T145:T150)</f>
        <v>0</v>
      </c>
      <c r="AR144" s="198" t="s">
        <v>80</v>
      </c>
      <c r="AT144" s="199" t="s">
        <v>71</v>
      </c>
      <c r="AU144" s="199" t="s">
        <v>80</v>
      </c>
      <c r="AY144" s="198" t="s">
        <v>111</v>
      </c>
      <c r="BK144" s="200">
        <f>SUM(BK145:BK150)</f>
        <v>0</v>
      </c>
    </row>
    <row r="145" s="1" customFormat="1" ht="36" customHeight="1">
      <c r="B145" s="37"/>
      <c r="C145" s="201" t="s">
        <v>250</v>
      </c>
      <c r="D145" s="201" t="s">
        <v>112</v>
      </c>
      <c r="E145" s="202" t="s">
        <v>251</v>
      </c>
      <c r="F145" s="203" t="s">
        <v>252</v>
      </c>
      <c r="G145" s="204" t="s">
        <v>245</v>
      </c>
      <c r="H145" s="205">
        <v>575.98000000000002</v>
      </c>
      <c r="I145" s="206"/>
      <c r="J145" s="205">
        <f>ROUND(I145*H145,1)</f>
        <v>0</v>
      </c>
      <c r="K145" s="203" t="s">
        <v>116</v>
      </c>
      <c r="L145" s="42"/>
      <c r="M145" s="207" t="s">
        <v>19</v>
      </c>
      <c r="N145" s="208" t="s">
        <v>43</v>
      </c>
      <c r="O145" s="82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AR145" s="211" t="s">
        <v>149</v>
      </c>
      <c r="AT145" s="211" t="s">
        <v>112</v>
      </c>
      <c r="AU145" s="211" t="s">
        <v>82</v>
      </c>
      <c r="AY145" s="16" t="s">
        <v>111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6" t="s">
        <v>80</v>
      </c>
      <c r="BK145" s="212">
        <f>ROUND(I145*H145,1)</f>
        <v>0</v>
      </c>
      <c r="BL145" s="16" t="s">
        <v>149</v>
      </c>
      <c r="BM145" s="211" t="s">
        <v>253</v>
      </c>
    </row>
    <row r="146" s="1" customFormat="1">
      <c r="B146" s="37"/>
      <c r="C146" s="38"/>
      <c r="D146" s="213" t="s">
        <v>151</v>
      </c>
      <c r="E146" s="38"/>
      <c r="F146" s="214" t="s">
        <v>254</v>
      </c>
      <c r="G146" s="38"/>
      <c r="H146" s="38"/>
      <c r="I146" s="134"/>
      <c r="J146" s="38"/>
      <c r="K146" s="38"/>
      <c r="L146" s="42"/>
      <c r="M146" s="215"/>
      <c r="N146" s="82"/>
      <c r="O146" s="82"/>
      <c r="P146" s="82"/>
      <c r="Q146" s="82"/>
      <c r="R146" s="82"/>
      <c r="S146" s="82"/>
      <c r="T146" s="83"/>
      <c r="AT146" s="16" t="s">
        <v>151</v>
      </c>
      <c r="AU146" s="16" t="s">
        <v>82</v>
      </c>
    </row>
    <row r="147" s="1" customFormat="1" ht="36" customHeight="1">
      <c r="B147" s="37"/>
      <c r="C147" s="201" t="s">
        <v>7</v>
      </c>
      <c r="D147" s="201" t="s">
        <v>112</v>
      </c>
      <c r="E147" s="202" t="s">
        <v>255</v>
      </c>
      <c r="F147" s="203" t="s">
        <v>256</v>
      </c>
      <c r="G147" s="204" t="s">
        <v>245</v>
      </c>
      <c r="H147" s="205">
        <v>25343.119999999999</v>
      </c>
      <c r="I147" s="206"/>
      <c r="J147" s="205">
        <f>ROUND(I147*H147,1)</f>
        <v>0</v>
      </c>
      <c r="K147" s="203" t="s">
        <v>116</v>
      </c>
      <c r="L147" s="42"/>
      <c r="M147" s="207" t="s">
        <v>19</v>
      </c>
      <c r="N147" s="208" t="s">
        <v>43</v>
      </c>
      <c r="O147" s="82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AR147" s="211" t="s">
        <v>149</v>
      </c>
      <c r="AT147" s="211" t="s">
        <v>112</v>
      </c>
      <c r="AU147" s="211" t="s">
        <v>82</v>
      </c>
      <c r="AY147" s="16" t="s">
        <v>111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6" t="s">
        <v>80</v>
      </c>
      <c r="BK147" s="212">
        <f>ROUND(I147*H147,1)</f>
        <v>0</v>
      </c>
      <c r="BL147" s="16" t="s">
        <v>149</v>
      </c>
      <c r="BM147" s="211" t="s">
        <v>257</v>
      </c>
    </row>
    <row r="148" s="1" customFormat="1">
      <c r="B148" s="37"/>
      <c r="C148" s="38"/>
      <c r="D148" s="213" t="s">
        <v>151</v>
      </c>
      <c r="E148" s="38"/>
      <c r="F148" s="214" t="s">
        <v>254</v>
      </c>
      <c r="G148" s="38"/>
      <c r="H148" s="38"/>
      <c r="I148" s="134"/>
      <c r="J148" s="38"/>
      <c r="K148" s="38"/>
      <c r="L148" s="42"/>
      <c r="M148" s="215"/>
      <c r="N148" s="82"/>
      <c r="O148" s="82"/>
      <c r="P148" s="82"/>
      <c r="Q148" s="82"/>
      <c r="R148" s="82"/>
      <c r="S148" s="82"/>
      <c r="T148" s="83"/>
      <c r="AT148" s="16" t="s">
        <v>151</v>
      </c>
      <c r="AU148" s="16" t="s">
        <v>82</v>
      </c>
    </row>
    <row r="149" s="13" customFormat="1">
      <c r="B149" s="240"/>
      <c r="C149" s="241"/>
      <c r="D149" s="213" t="s">
        <v>156</v>
      </c>
      <c r="E149" s="242" t="s">
        <v>19</v>
      </c>
      <c r="F149" s="243" t="s">
        <v>258</v>
      </c>
      <c r="G149" s="241"/>
      <c r="H149" s="244">
        <v>25343.119999999999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156</v>
      </c>
      <c r="AU149" s="250" t="s">
        <v>82</v>
      </c>
      <c r="AV149" s="13" t="s">
        <v>82</v>
      </c>
      <c r="AW149" s="13" t="s">
        <v>33</v>
      </c>
      <c r="AX149" s="13" t="s">
        <v>72</v>
      </c>
      <c r="AY149" s="250" t="s">
        <v>111</v>
      </c>
    </row>
    <row r="150" s="14" customFormat="1">
      <c r="B150" s="251"/>
      <c r="C150" s="252"/>
      <c r="D150" s="213" t="s">
        <v>156</v>
      </c>
      <c r="E150" s="253" t="s">
        <v>19</v>
      </c>
      <c r="F150" s="254" t="s">
        <v>159</v>
      </c>
      <c r="G150" s="252"/>
      <c r="H150" s="255">
        <v>25343.119999999999</v>
      </c>
      <c r="I150" s="256"/>
      <c r="J150" s="252"/>
      <c r="K150" s="252"/>
      <c r="L150" s="257"/>
      <c r="M150" s="262"/>
      <c r="N150" s="263"/>
      <c r="O150" s="263"/>
      <c r="P150" s="263"/>
      <c r="Q150" s="263"/>
      <c r="R150" s="263"/>
      <c r="S150" s="263"/>
      <c r="T150" s="264"/>
      <c r="AT150" s="261" t="s">
        <v>156</v>
      </c>
      <c r="AU150" s="261" t="s">
        <v>82</v>
      </c>
      <c r="AV150" s="14" t="s">
        <v>149</v>
      </c>
      <c r="AW150" s="14" t="s">
        <v>4</v>
      </c>
      <c r="AX150" s="14" t="s">
        <v>80</v>
      </c>
      <c r="AY150" s="261" t="s">
        <v>111</v>
      </c>
    </row>
    <row r="151" s="1" customFormat="1" ht="6.96" customHeight="1">
      <c r="B151" s="57"/>
      <c r="C151" s="58"/>
      <c r="D151" s="58"/>
      <c r="E151" s="58"/>
      <c r="F151" s="58"/>
      <c r="G151" s="58"/>
      <c r="H151" s="58"/>
      <c r="I151" s="160"/>
      <c r="J151" s="58"/>
      <c r="K151" s="58"/>
      <c r="L151" s="42"/>
    </row>
  </sheetData>
  <sheetProtection sheet="1" autoFilter="0" formatColumns="0" formatRows="0" objects="1" scenarios="1" spinCount="100000" saltValue="wayQkL/Vhi7DrbVndxule2LXvSvuOhYCSbLCAQQOrHES33Zyt4L9Hc2pUTCkvOvE01GeBn3jpJQbPjvvPs2VvQ==" hashValue="o1sQpO5NJPirqSmETEKNFPzk6PdK6Mr5tpthimxNnAzHET37nD7Pr7fjiYuMmGEpP7CkucQYvy5GGdwaRa81AQ==" algorithmName="SHA-512" password="CC35"/>
  <autoFilter ref="C84:K15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Administrator\Roman</dc:creator>
  <cp:lastModifiedBy>Administrator\Roman</cp:lastModifiedBy>
  <dcterms:created xsi:type="dcterms:W3CDTF">2020-05-18T17:44:12Z</dcterms:created>
  <dcterms:modified xsi:type="dcterms:W3CDTF">2020-05-18T17:44:15Z</dcterms:modified>
</cp:coreProperties>
</file>